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fs00sv011\Dados\PROAP\DIPLAN\DIPLAN\Calendário de Compras\"/>
    </mc:Choice>
  </mc:AlternateContent>
  <bookViews>
    <workbookView xWindow="360" yWindow="960" windowWidth="18195" windowHeight="6135"/>
  </bookViews>
  <sheets>
    <sheet name="Pesquisa 2019" sheetId="10" r:id="rId1"/>
    <sheet name="2017" sheetId="9" r:id="rId2"/>
    <sheet name="2016" sheetId="8" r:id="rId3"/>
    <sheet name="2014" sheetId="1" r:id="rId4"/>
    <sheet name="2013" sheetId="4" r:id="rId5"/>
    <sheet name="TR 2019" sheetId="11" r:id="rId6"/>
    <sheet name="Pesquisa Rafael" sheetId="3" state="hidden" r:id="rId7"/>
    <sheet name="Pesquisa Simone" sheetId="5" state="hidden" r:id="rId8"/>
    <sheet name="Pesquisa Rodrigo" sheetId="6" state="hidden" r:id="rId9"/>
  </sheets>
  <definedNames>
    <definedName name="_xlnm.Print_Area" localSheetId="3">'2014'!$A$1:$L$283</definedName>
    <definedName name="_xlnm.Print_Area" localSheetId="1">'2017'!$A$1:$K$383</definedName>
  </definedNames>
  <calcPr calcId="162913"/>
</workbook>
</file>

<file path=xl/calcChain.xml><?xml version="1.0" encoding="utf-8"?>
<calcChain xmlns="http://schemas.openxmlformats.org/spreadsheetml/2006/main">
  <c r="J371" i="9" l="1"/>
  <c r="K371" i="9" s="1"/>
  <c r="J370" i="9"/>
  <c r="K370" i="9" s="1"/>
  <c r="J369" i="9"/>
  <c r="K369" i="9" s="1"/>
  <c r="J368" i="9" l="1"/>
  <c r="K368" i="9" s="1"/>
  <c r="J367" i="9"/>
  <c r="K367" i="9" s="1"/>
  <c r="J244" i="9" l="1"/>
  <c r="K244" i="9" s="1"/>
  <c r="J243" i="9"/>
  <c r="K243" i="9" s="1"/>
  <c r="J242" i="9"/>
  <c r="K242" i="9" s="1"/>
  <c r="J241" i="9"/>
  <c r="K241" i="9" s="1"/>
  <c r="J240" i="9"/>
  <c r="K240" i="9" s="1"/>
  <c r="J239" i="9"/>
  <c r="K239" i="9" s="1"/>
  <c r="J238" i="9"/>
  <c r="K238" i="9" s="1"/>
  <c r="J237" i="9"/>
  <c r="K237" i="9" s="1"/>
  <c r="J236" i="9"/>
  <c r="K236" i="9" s="1"/>
  <c r="J235" i="9"/>
  <c r="K235" i="9" s="1"/>
  <c r="J234" i="9"/>
  <c r="K234" i="9" s="1"/>
  <c r="J233" i="9"/>
  <c r="K233" i="9" s="1"/>
  <c r="J232" i="9"/>
  <c r="J231" i="9"/>
  <c r="K231" i="9" s="1"/>
  <c r="J230" i="9"/>
  <c r="K230" i="9" s="1"/>
  <c r="J229" i="9"/>
  <c r="K229" i="9" s="1"/>
  <c r="J228" i="9"/>
  <c r="K228" i="9" s="1"/>
  <c r="J227" i="9"/>
  <c r="K227" i="9" s="1"/>
  <c r="J226" i="9"/>
  <c r="K226" i="9" s="1"/>
  <c r="J225" i="9"/>
  <c r="K225" i="9" s="1"/>
  <c r="J224" i="9"/>
  <c r="K224" i="9" s="1"/>
  <c r="J223" i="9"/>
  <c r="J222" i="9"/>
  <c r="J221" i="9"/>
  <c r="K221" i="9" s="1"/>
  <c r="J220" i="9"/>
  <c r="K220" i="9" s="1"/>
  <c r="J219" i="9"/>
  <c r="K219" i="9" s="1"/>
  <c r="J218" i="9"/>
  <c r="K218" i="9" s="1"/>
  <c r="J217" i="9"/>
  <c r="K217" i="9" s="1"/>
  <c r="J216" i="9"/>
  <c r="K216" i="9" s="1"/>
  <c r="J215" i="9"/>
  <c r="K215" i="9" s="1"/>
  <c r="J214" i="9"/>
  <c r="K214" i="9" s="1"/>
  <c r="J213" i="9"/>
  <c r="K213" i="9" s="1"/>
  <c r="J212" i="9"/>
  <c r="K212" i="9" s="1"/>
  <c r="J211" i="9"/>
  <c r="K211" i="9" s="1"/>
  <c r="J210" i="9"/>
  <c r="K210" i="9" s="1"/>
  <c r="J209" i="9"/>
  <c r="K209" i="9" s="1"/>
  <c r="J208" i="9"/>
  <c r="K208" i="9" s="1"/>
  <c r="J207" i="9"/>
  <c r="K207" i="9" s="1"/>
  <c r="J206" i="9"/>
  <c r="K206" i="9" s="1"/>
  <c r="J205" i="9"/>
  <c r="K205" i="9" s="1"/>
  <c r="J204" i="9"/>
  <c r="K204" i="9" s="1"/>
  <c r="J203" i="9"/>
  <c r="K203" i="9" s="1"/>
  <c r="J202" i="9"/>
  <c r="K202" i="9" s="1"/>
  <c r="J201" i="9"/>
  <c r="K201" i="9" s="1"/>
  <c r="J200" i="9"/>
  <c r="K200" i="9" s="1"/>
  <c r="J199" i="9"/>
  <c r="K199" i="9" s="1"/>
  <c r="J198" i="9"/>
  <c r="K198" i="9" s="1"/>
  <c r="J197" i="9"/>
  <c r="K197" i="9" s="1"/>
  <c r="J196" i="9"/>
  <c r="J195" i="9"/>
  <c r="J194" i="9"/>
  <c r="J193" i="9"/>
  <c r="J192" i="9"/>
  <c r="J191" i="9"/>
  <c r="J190" i="9"/>
  <c r="J189" i="9"/>
  <c r="J188" i="9"/>
  <c r="J187" i="9"/>
  <c r="J186" i="9"/>
  <c r="K186" i="9" s="1"/>
  <c r="J185" i="9"/>
  <c r="K185" i="9" s="1"/>
  <c r="J184" i="9"/>
  <c r="J183" i="9"/>
  <c r="K183" i="9" s="1"/>
  <c r="J182" i="9"/>
  <c r="J181" i="9"/>
  <c r="J180" i="9"/>
  <c r="J179" i="9"/>
  <c r="K179" i="9" s="1"/>
  <c r="J178" i="9"/>
  <c r="K178" i="9" s="1"/>
  <c r="J177" i="9"/>
  <c r="K177" i="9" s="1"/>
  <c r="J176" i="9"/>
  <c r="K176" i="9" s="1"/>
  <c r="J175" i="9"/>
  <c r="K175" i="9" s="1"/>
  <c r="J174" i="9"/>
  <c r="K174" i="9" s="1"/>
  <c r="J173" i="9"/>
  <c r="K173" i="9" s="1"/>
  <c r="J172" i="9"/>
  <c r="K172" i="9" s="1"/>
  <c r="J171" i="9"/>
  <c r="K171" i="9" s="1"/>
  <c r="J170" i="9"/>
  <c r="K170" i="9" s="1"/>
  <c r="J169" i="9"/>
  <c r="K169" i="9" s="1"/>
  <c r="J168" i="9"/>
  <c r="K168" i="9" s="1"/>
  <c r="J167" i="9"/>
  <c r="K167" i="9" s="1"/>
  <c r="J166" i="9"/>
  <c r="K166" i="9" s="1"/>
  <c r="J165" i="9"/>
  <c r="K165" i="9" s="1"/>
  <c r="J164" i="9"/>
  <c r="K164" i="9" s="1"/>
  <c r="J163" i="9"/>
  <c r="K163" i="9" s="1"/>
  <c r="J162" i="9"/>
  <c r="K162" i="9" s="1"/>
  <c r="J161" i="9"/>
  <c r="K161" i="9" s="1"/>
  <c r="J160" i="9"/>
  <c r="K160" i="9" s="1"/>
  <c r="J159" i="9"/>
  <c r="K159" i="9" s="1"/>
  <c r="J158" i="9"/>
  <c r="K158" i="9" s="1"/>
  <c r="J157" i="9"/>
  <c r="K157" i="9" s="1"/>
  <c r="J156" i="9"/>
  <c r="K156" i="9" s="1"/>
  <c r="J155" i="9"/>
  <c r="K155" i="9" s="1"/>
  <c r="J154" i="9"/>
  <c r="K154" i="9" s="1"/>
  <c r="J153" i="9"/>
  <c r="K153" i="9" s="1"/>
  <c r="J152" i="9"/>
  <c r="K152" i="9" s="1"/>
  <c r="J151" i="9"/>
  <c r="K151" i="9" s="1"/>
  <c r="J150" i="9"/>
  <c r="K150" i="9" s="1"/>
  <c r="J149" i="9"/>
  <c r="K149" i="9" s="1"/>
  <c r="J148" i="9"/>
  <c r="K148" i="9" s="1"/>
  <c r="J147" i="9"/>
  <c r="K147" i="9" s="1"/>
  <c r="J146" i="9"/>
  <c r="J145" i="9"/>
  <c r="J144" i="9"/>
  <c r="K144" i="9" s="1"/>
  <c r="J143" i="9"/>
  <c r="K143" i="9" s="1"/>
  <c r="J142" i="9"/>
  <c r="K142" i="9" s="1"/>
  <c r="J141" i="9"/>
  <c r="K141" i="9" s="1"/>
  <c r="J140" i="9"/>
  <c r="K140" i="9" s="1"/>
  <c r="J139" i="9"/>
  <c r="K139" i="9" s="1"/>
  <c r="J138" i="9"/>
  <c r="K138" i="9" s="1"/>
  <c r="J137" i="9"/>
  <c r="K137" i="9" s="1"/>
  <c r="J136" i="9"/>
  <c r="K136" i="9" s="1"/>
  <c r="J135" i="9"/>
  <c r="K135" i="9" s="1"/>
  <c r="J134" i="9"/>
  <c r="K134" i="9" s="1"/>
  <c r="J133" i="9"/>
  <c r="K133" i="9" s="1"/>
  <c r="J132" i="9"/>
  <c r="K132" i="9" s="1"/>
  <c r="J131" i="9"/>
  <c r="K131" i="9" s="1"/>
  <c r="J130" i="9"/>
  <c r="K130" i="9" s="1"/>
  <c r="J129" i="9"/>
  <c r="K129" i="9" s="1"/>
  <c r="J128" i="9"/>
  <c r="K128" i="9" s="1"/>
  <c r="J127" i="9"/>
  <c r="K127" i="9" s="1"/>
  <c r="J126" i="9"/>
  <c r="K126" i="9" s="1"/>
  <c r="J125" i="9"/>
  <c r="K125" i="9" s="1"/>
  <c r="J124" i="9" l="1"/>
  <c r="K124" i="9" s="1"/>
  <c r="J123" i="9"/>
  <c r="K123" i="9" s="1"/>
  <c r="J122" i="9"/>
  <c r="K122" i="9" s="1"/>
  <c r="J121" i="9"/>
  <c r="K121" i="9" s="1"/>
  <c r="J120" i="9"/>
  <c r="K120" i="9" s="1"/>
  <c r="J119" i="9"/>
  <c r="K119" i="9" s="1"/>
  <c r="J118" i="9"/>
  <c r="K118" i="9" s="1"/>
  <c r="J117" i="9"/>
  <c r="K117" i="9" s="1"/>
  <c r="J116" i="9"/>
  <c r="K116" i="9" s="1"/>
  <c r="J115" i="9"/>
  <c r="K115" i="9" s="1"/>
  <c r="J114" i="9"/>
  <c r="K114" i="9" s="1"/>
  <c r="J113" i="9"/>
  <c r="K113" i="9" s="1"/>
  <c r="J112" i="9"/>
  <c r="K112" i="9" s="1"/>
  <c r="J111" i="9"/>
  <c r="K111" i="9" s="1"/>
  <c r="J110" i="9"/>
  <c r="K110" i="9" s="1"/>
  <c r="J109" i="9"/>
  <c r="J108" i="9"/>
  <c r="K108" i="9" s="1"/>
  <c r="J107" i="9"/>
  <c r="K107" i="9" s="1"/>
  <c r="J106" i="9"/>
  <c r="K106" i="9" s="1"/>
  <c r="J105" i="9"/>
  <c r="K105" i="9" s="1"/>
  <c r="J104" i="9"/>
  <c r="K104" i="9" s="1"/>
  <c r="J103" i="9"/>
  <c r="K103" i="9" s="1"/>
  <c r="J102" i="9"/>
  <c r="K102" i="9" s="1"/>
  <c r="J101" i="9"/>
  <c r="K101" i="9" s="1"/>
  <c r="J100" i="9"/>
  <c r="K100" i="9" s="1"/>
  <c r="J99" i="9"/>
  <c r="K99" i="9" s="1"/>
  <c r="J98" i="9"/>
  <c r="K98" i="9" s="1"/>
  <c r="J97" i="9"/>
  <c r="K97" i="9" s="1"/>
  <c r="J96" i="9"/>
  <c r="K96" i="9" s="1"/>
  <c r="J95" i="9"/>
  <c r="K95" i="9" s="1"/>
  <c r="J94" i="9"/>
  <c r="K94" i="9" s="1"/>
  <c r="J93" i="9"/>
  <c r="K93" i="9" s="1"/>
  <c r="J92" i="9"/>
  <c r="K92" i="9" s="1"/>
  <c r="J91" i="9"/>
  <c r="K91" i="9" s="1"/>
  <c r="J90" i="9"/>
  <c r="K90" i="9" s="1"/>
  <c r="J89" i="9"/>
  <c r="K89" i="9" s="1"/>
  <c r="J88" i="9"/>
  <c r="K88" i="9" s="1"/>
  <c r="J87" i="9"/>
  <c r="K87" i="9" s="1"/>
  <c r="J86" i="9"/>
  <c r="K86" i="9" s="1"/>
  <c r="J85" i="9"/>
  <c r="K85" i="9" s="1"/>
  <c r="J84" i="9"/>
  <c r="K84" i="9" s="1"/>
  <c r="J83" i="9"/>
  <c r="K83" i="9" s="1"/>
  <c r="J82" i="9"/>
  <c r="K82" i="9" s="1"/>
  <c r="J81" i="9"/>
  <c r="J80" i="9"/>
  <c r="J79" i="9"/>
  <c r="J78" i="9"/>
  <c r="J77" i="9"/>
  <c r="K77" i="9" s="1"/>
  <c r="J76" i="9"/>
  <c r="K76" i="9" s="1"/>
  <c r="J75" i="9"/>
  <c r="K75" i="9" s="1"/>
  <c r="J74" i="9"/>
  <c r="K74" i="9" s="1"/>
  <c r="J73" i="9"/>
  <c r="K73" i="9" s="1"/>
  <c r="J72" i="9"/>
  <c r="K72" i="9" s="1"/>
  <c r="J71" i="9"/>
  <c r="K71" i="9" s="1"/>
  <c r="J70" i="9"/>
  <c r="K70" i="9" s="1"/>
  <c r="J69" i="9"/>
  <c r="K69" i="9" s="1"/>
  <c r="J68" i="9"/>
  <c r="K68" i="9" s="1"/>
  <c r="J67" i="9"/>
  <c r="K67" i="9" s="1"/>
  <c r="J66" i="9"/>
  <c r="K66" i="9" s="1"/>
  <c r="J65" i="9"/>
  <c r="J64" i="9"/>
  <c r="K64" i="9" s="1"/>
  <c r="J63" i="9"/>
  <c r="K63" i="9" s="1"/>
  <c r="J62" i="9"/>
  <c r="K62" i="9" s="1"/>
  <c r="J61" i="9"/>
  <c r="K61" i="9" s="1"/>
  <c r="J60" i="9"/>
  <c r="K60" i="9" s="1"/>
  <c r="J59" i="9"/>
  <c r="K59" i="9" s="1"/>
  <c r="J58" i="9"/>
  <c r="K58" i="9" s="1"/>
  <c r="J57" i="9"/>
  <c r="K57" i="9" s="1"/>
  <c r="J56" i="9"/>
  <c r="K56" i="9" s="1"/>
  <c r="J55" i="9"/>
  <c r="K55" i="9" s="1"/>
  <c r="J54" i="9"/>
  <c r="K54" i="9" s="1"/>
  <c r="J53" i="9"/>
  <c r="K53" i="9" s="1"/>
  <c r="J52" i="9"/>
  <c r="K52" i="9" s="1"/>
  <c r="J51" i="9"/>
  <c r="K51" i="9" s="1"/>
  <c r="J50" i="9"/>
  <c r="K50" i="9" s="1"/>
  <c r="J49" i="9"/>
  <c r="K49" i="9" s="1"/>
  <c r="J48" i="9"/>
  <c r="K48" i="9" s="1"/>
  <c r="J47" i="9"/>
  <c r="K47" i="9" s="1"/>
  <c r="J46" i="9"/>
  <c r="K46" i="9" s="1"/>
  <c r="J45" i="9"/>
  <c r="K45" i="9" s="1"/>
  <c r="J44" i="9"/>
  <c r="K44" i="9" s="1"/>
  <c r="J43" i="9"/>
  <c r="K43" i="9" s="1"/>
  <c r="J42" i="9"/>
  <c r="K42" i="9" s="1"/>
  <c r="J41" i="9"/>
  <c r="K41" i="9" s="1"/>
  <c r="J40" i="9"/>
  <c r="K40" i="9" s="1"/>
  <c r="J39" i="9"/>
  <c r="K39" i="9" s="1"/>
  <c r="J38" i="9"/>
  <c r="K38" i="9" s="1"/>
  <c r="J37" i="9"/>
  <c r="K37" i="9" s="1"/>
  <c r="J36" i="9"/>
  <c r="K36" i="9" s="1"/>
  <c r="J35" i="9"/>
  <c r="K35" i="9" s="1"/>
  <c r="J34" i="9"/>
  <c r="K34" i="9" s="1"/>
  <c r="J33" i="9"/>
  <c r="K33" i="9" s="1"/>
  <c r="J32" i="9"/>
  <c r="K32" i="9" s="1"/>
  <c r="J31" i="9"/>
  <c r="K31" i="9" s="1"/>
  <c r="J30" i="9"/>
  <c r="K30" i="9" s="1"/>
  <c r="J29" i="9"/>
  <c r="K29" i="9" s="1"/>
  <c r="J28" i="9"/>
  <c r="K28" i="9" s="1"/>
  <c r="J27" i="9"/>
  <c r="K27" i="9" s="1"/>
  <c r="J26" i="9"/>
  <c r="K26" i="9" s="1"/>
  <c r="J25" i="9"/>
  <c r="K25" i="9" s="1"/>
  <c r="J24" i="9"/>
  <c r="K24" i="9" s="1"/>
  <c r="J23" i="9"/>
  <c r="K23" i="9" s="1"/>
  <c r="J22" i="9"/>
  <c r="K22" i="9" s="1"/>
  <c r="J21" i="9"/>
  <c r="K21" i="9" s="1"/>
  <c r="J20" i="9"/>
  <c r="J19" i="9"/>
  <c r="J18" i="9"/>
  <c r="J17" i="9"/>
  <c r="J16" i="9"/>
  <c r="J15" i="9"/>
  <c r="K15" i="9" s="1"/>
  <c r="J14" i="9"/>
  <c r="K14" i="9" s="1"/>
  <c r="J13" i="9"/>
  <c r="K13" i="9" s="1"/>
  <c r="J12" i="9"/>
  <c r="K12" i="9" s="1"/>
  <c r="J11" i="9"/>
  <c r="J10" i="9"/>
  <c r="K10" i="9" s="1"/>
  <c r="J9" i="9"/>
  <c r="K9" i="9" s="1"/>
  <c r="J8" i="9"/>
  <c r="K8" i="9" s="1"/>
  <c r="J7" i="9"/>
  <c r="K7" i="9" s="1"/>
  <c r="J6" i="9"/>
  <c r="K6" i="9" s="1"/>
  <c r="J360" i="9" l="1"/>
  <c r="J361" i="9"/>
  <c r="J362" i="9"/>
  <c r="J363" i="9"/>
  <c r="K363" i="9" s="1"/>
  <c r="J364" i="9"/>
  <c r="K364" i="9" s="1"/>
  <c r="J365" i="9"/>
  <c r="J366" i="9"/>
  <c r="J309" i="9"/>
  <c r="J310" i="9"/>
  <c r="J311" i="9"/>
  <c r="J312" i="9"/>
  <c r="J313" i="9"/>
  <c r="K313" i="9" s="1"/>
  <c r="J252" i="9"/>
  <c r="K252" i="9" s="1"/>
  <c r="J253" i="9"/>
  <c r="K253" i="9" s="1"/>
  <c r="J254" i="9"/>
  <c r="K254" i="9" s="1"/>
  <c r="J255" i="9"/>
  <c r="K255" i="9" s="1"/>
  <c r="J256" i="9"/>
  <c r="K256" i="9" s="1"/>
  <c r="J257" i="9"/>
  <c r="K257" i="9" s="1"/>
  <c r="J359" i="9"/>
  <c r="J358" i="9"/>
  <c r="K358" i="9" s="1"/>
  <c r="J357" i="9"/>
  <c r="K357" i="9" s="1"/>
  <c r="J356" i="9"/>
  <c r="K356" i="9" s="1"/>
  <c r="J355" i="9"/>
  <c r="K355" i="9" s="1"/>
  <c r="J354" i="9"/>
  <c r="K354" i="9" s="1"/>
  <c r="J353" i="9"/>
  <c r="K353" i="9" s="1"/>
  <c r="J352" i="9"/>
  <c r="K352" i="9" s="1"/>
  <c r="J351" i="9"/>
  <c r="J350" i="9"/>
  <c r="J349" i="9"/>
  <c r="J348" i="9"/>
  <c r="J347" i="9"/>
  <c r="K347" i="9" s="1"/>
  <c r="J346" i="9"/>
  <c r="K346" i="9" s="1"/>
  <c r="J345" i="9"/>
  <c r="J344" i="9"/>
  <c r="J343" i="9"/>
  <c r="K343" i="9" s="1"/>
  <c r="J342" i="9"/>
  <c r="J341" i="9"/>
  <c r="K341" i="9" s="1"/>
  <c r="J340" i="9"/>
  <c r="K340" i="9" s="1"/>
  <c r="J339" i="9"/>
  <c r="K339" i="9" s="1"/>
  <c r="J338" i="9"/>
  <c r="K338" i="9" s="1"/>
  <c r="J337" i="9"/>
  <c r="K337" i="9" s="1"/>
  <c r="J336" i="9"/>
  <c r="K336" i="9" s="1"/>
  <c r="J335" i="9"/>
  <c r="K335" i="9" s="1"/>
  <c r="J334" i="9"/>
  <c r="J333" i="9"/>
  <c r="J332" i="9"/>
  <c r="K332" i="9" s="1"/>
  <c r="J331" i="9"/>
  <c r="K331" i="9" s="1"/>
  <c r="J330" i="9"/>
  <c r="J329" i="9"/>
  <c r="K329" i="9" s="1"/>
  <c r="J328" i="9"/>
  <c r="K328" i="9" s="1"/>
  <c r="J327" i="9"/>
  <c r="K327" i="9" s="1"/>
  <c r="J326" i="9"/>
  <c r="K326" i="9" s="1"/>
  <c r="J325" i="9"/>
  <c r="K325" i="9" s="1"/>
  <c r="J324" i="9"/>
  <c r="K324" i="9" s="1"/>
  <c r="J323" i="9"/>
  <c r="K323" i="9" s="1"/>
  <c r="J322" i="9"/>
  <c r="K322" i="9" s="1"/>
  <c r="J321" i="9"/>
  <c r="J320" i="9"/>
  <c r="K320" i="9" s="1"/>
  <c r="J319" i="9"/>
  <c r="K319" i="9" s="1"/>
  <c r="J308" i="9"/>
  <c r="J307" i="9"/>
  <c r="J306" i="9"/>
  <c r="K306" i="9" s="1"/>
  <c r="J305" i="9"/>
  <c r="K305" i="9" s="1"/>
  <c r="J304" i="9"/>
  <c r="K304" i="9" s="1"/>
  <c r="J303" i="9"/>
  <c r="K303" i="9" s="1"/>
  <c r="J302" i="9"/>
  <c r="K302" i="9" s="1"/>
  <c r="J301" i="9"/>
  <c r="K301" i="9" s="1"/>
  <c r="J300" i="9"/>
  <c r="K300" i="9" s="1"/>
  <c r="J299" i="9"/>
  <c r="J298" i="9"/>
  <c r="K298" i="9" s="1"/>
  <c r="J297" i="9"/>
  <c r="K297" i="9" s="1"/>
  <c r="J296" i="9"/>
  <c r="J295" i="9"/>
  <c r="J294" i="9"/>
  <c r="K294" i="9" s="1"/>
  <c r="J293" i="9"/>
  <c r="J292" i="9"/>
  <c r="J291" i="9"/>
  <c r="J290" i="9"/>
  <c r="K290" i="9" s="1"/>
  <c r="J289" i="9"/>
  <c r="K289" i="9" s="1"/>
  <c r="J288" i="9"/>
  <c r="K288" i="9" s="1"/>
  <c r="J287" i="9"/>
  <c r="K287" i="9" s="1"/>
  <c r="J286" i="9"/>
  <c r="J285" i="9"/>
  <c r="K285" i="9" s="1"/>
  <c r="J284" i="9"/>
  <c r="K284" i="9" s="1"/>
  <c r="J283" i="9"/>
  <c r="K283" i="9" s="1"/>
  <c r="J282" i="9"/>
  <c r="K282" i="9" s="1"/>
  <c r="J281" i="9"/>
  <c r="K281" i="9" s="1"/>
  <c r="J280" i="9"/>
  <c r="K280" i="9" s="1"/>
  <c r="J279" i="9"/>
  <c r="K279" i="9" s="1"/>
  <c r="J278" i="9"/>
  <c r="J277" i="9"/>
  <c r="K277" i="9" s="1"/>
  <c r="J276" i="9"/>
  <c r="K276" i="9" s="1"/>
  <c r="J275" i="9"/>
  <c r="J274" i="9"/>
  <c r="J273" i="9"/>
  <c r="K273" i="9" s="1"/>
  <c r="J272" i="9"/>
  <c r="J271" i="9"/>
  <c r="K271" i="9" s="1"/>
  <c r="J270" i="9"/>
  <c r="K270" i="9" s="1"/>
  <c r="J269" i="9"/>
  <c r="J268" i="9"/>
  <c r="J267" i="9"/>
  <c r="K267" i="9" s="1"/>
  <c r="J266" i="9"/>
  <c r="J265" i="9"/>
  <c r="K265" i="9" s="1"/>
  <c r="J264" i="9"/>
  <c r="K264" i="9" s="1"/>
  <c r="J263" i="9"/>
  <c r="K263" i="9" s="1"/>
  <c r="J251" i="9"/>
  <c r="K251" i="9" s="1"/>
  <c r="J250" i="9"/>
  <c r="J249" i="9"/>
  <c r="J248" i="9"/>
  <c r="J247" i="9"/>
  <c r="J246" i="9"/>
  <c r="K246" i="9" s="1"/>
  <c r="J245" i="9"/>
  <c r="K245" i="9" s="1"/>
  <c r="K258" i="9" s="1"/>
  <c r="K372" i="9" s="1"/>
  <c r="K374" i="9" l="1"/>
  <c r="K314" i="9"/>
  <c r="K373" i="9" s="1"/>
  <c r="J285" i="8"/>
  <c r="K285" i="8" s="1"/>
  <c r="J286" i="8"/>
  <c r="K286" i="8" s="1"/>
  <c r="J281" i="8"/>
  <c r="K281" i="8" s="1"/>
  <c r="J356" i="8"/>
  <c r="K356" i="8" s="1"/>
  <c r="J355" i="8"/>
  <c r="K355" i="8" s="1"/>
  <c r="J354" i="8"/>
  <c r="K354" i="8" s="1"/>
  <c r="J353" i="8"/>
  <c r="K353" i="8" s="1"/>
  <c r="J352" i="8"/>
  <c r="K352" i="8" s="1"/>
  <c r="J351" i="8"/>
  <c r="K351" i="8" s="1"/>
  <c r="J350" i="8"/>
  <c r="K350" i="8" s="1"/>
  <c r="J349" i="8"/>
  <c r="K349" i="8" s="1"/>
  <c r="J348" i="8"/>
  <c r="K348" i="8" s="1"/>
  <c r="J347" i="8"/>
  <c r="K347" i="8" s="1"/>
  <c r="J346" i="8"/>
  <c r="K346" i="8" s="1"/>
  <c r="J345" i="8"/>
  <c r="K345" i="8" s="1"/>
  <c r="J344" i="8"/>
  <c r="K344" i="8" s="1"/>
  <c r="J343" i="8"/>
  <c r="K343" i="8" s="1"/>
  <c r="J342" i="8"/>
  <c r="K342" i="8" s="1"/>
  <c r="J341" i="8"/>
  <c r="K341" i="8" s="1"/>
  <c r="J340" i="8"/>
  <c r="K340" i="8" s="1"/>
  <c r="J339" i="8"/>
  <c r="K339" i="8" s="1"/>
  <c r="J338" i="8"/>
  <c r="K338" i="8" s="1"/>
  <c r="J337" i="8"/>
  <c r="K337" i="8" s="1"/>
  <c r="J336" i="8"/>
  <c r="K336" i="8" s="1"/>
  <c r="J335" i="8"/>
  <c r="K335" i="8" s="1"/>
  <c r="J334" i="8"/>
  <c r="K334" i="8" s="1"/>
  <c r="J333" i="8"/>
  <c r="K333" i="8" s="1"/>
  <c r="J332" i="8"/>
  <c r="K332" i="8" s="1"/>
  <c r="J331" i="8"/>
  <c r="K331" i="8" s="1"/>
  <c r="J330" i="8"/>
  <c r="K330" i="8" s="1"/>
  <c r="J329" i="8"/>
  <c r="K329" i="8" s="1"/>
  <c r="J328" i="8"/>
  <c r="K328" i="8" s="1"/>
  <c r="J327" i="8"/>
  <c r="K327" i="8" s="1"/>
  <c r="J326" i="8"/>
  <c r="K326" i="8" s="1"/>
  <c r="J325" i="8"/>
  <c r="K325" i="8" s="1"/>
  <c r="J324" i="8"/>
  <c r="K324" i="8" s="1"/>
  <c r="J323" i="8"/>
  <c r="K323" i="8" s="1"/>
  <c r="J322" i="8"/>
  <c r="K322" i="8" s="1"/>
  <c r="J321" i="8"/>
  <c r="K321" i="8" s="1"/>
  <c r="J320" i="8"/>
  <c r="K320" i="8" s="1"/>
  <c r="J319" i="8"/>
  <c r="K319" i="8" s="1"/>
  <c r="J318" i="8"/>
  <c r="K318" i="8" s="1"/>
  <c r="J317" i="8"/>
  <c r="K317" i="8" s="1"/>
  <c r="J316" i="8"/>
  <c r="K316" i="8" s="1"/>
  <c r="J315" i="8"/>
  <c r="K315" i="8" s="1"/>
  <c r="J314" i="8"/>
  <c r="K314" i="8" s="1"/>
  <c r="J313" i="8"/>
  <c r="K313" i="8" s="1"/>
  <c r="J312" i="8"/>
  <c r="K312" i="8" s="1"/>
  <c r="J311" i="8"/>
  <c r="K311" i="8" s="1"/>
  <c r="J310" i="8"/>
  <c r="K310" i="8" s="1"/>
  <c r="J305" i="8"/>
  <c r="K305" i="8" s="1"/>
  <c r="J304" i="8"/>
  <c r="K304" i="8" s="1"/>
  <c r="J303" i="8"/>
  <c r="K303" i="8" s="1"/>
  <c r="J302" i="8"/>
  <c r="K302" i="8" s="1"/>
  <c r="J301" i="8"/>
  <c r="K301" i="8" s="1"/>
  <c r="J300" i="8"/>
  <c r="K300" i="8" s="1"/>
  <c r="J299" i="8"/>
  <c r="K299" i="8" s="1"/>
  <c r="J298" i="8"/>
  <c r="K298" i="8" s="1"/>
  <c r="J297" i="8"/>
  <c r="K297" i="8" s="1"/>
  <c r="J296" i="8"/>
  <c r="K296" i="8" s="1"/>
  <c r="J295" i="8"/>
  <c r="K295" i="8" s="1"/>
  <c r="J294" i="8"/>
  <c r="K294" i="8" s="1"/>
  <c r="J293" i="8"/>
  <c r="K293" i="8" s="1"/>
  <c r="J292" i="8"/>
  <c r="K292" i="8" s="1"/>
  <c r="J291" i="8"/>
  <c r="K291" i="8" s="1"/>
  <c r="J290" i="8"/>
  <c r="K290" i="8" s="1"/>
  <c r="J289" i="8"/>
  <c r="K289" i="8" s="1"/>
  <c r="J288" i="8"/>
  <c r="K288" i="8" s="1"/>
  <c r="J287" i="8"/>
  <c r="K287" i="8" s="1"/>
  <c r="J284" i="8"/>
  <c r="K284" i="8" s="1"/>
  <c r="J283" i="8"/>
  <c r="K283" i="8" s="1"/>
  <c r="J282" i="8"/>
  <c r="K282" i="8" s="1"/>
  <c r="J280" i="8"/>
  <c r="K280" i="8" s="1"/>
  <c r="J279" i="8"/>
  <c r="K279" i="8" s="1"/>
  <c r="J278" i="8"/>
  <c r="K278" i="8" s="1"/>
  <c r="J277" i="8"/>
  <c r="K277" i="8" s="1"/>
  <c r="J276" i="8"/>
  <c r="K276" i="8" s="1"/>
  <c r="J275" i="8"/>
  <c r="K275" i="8" s="1"/>
  <c r="J274" i="8"/>
  <c r="K274" i="8" s="1"/>
  <c r="J273" i="8"/>
  <c r="K273" i="8" s="1"/>
  <c r="J272" i="8"/>
  <c r="K272" i="8" s="1"/>
  <c r="J271" i="8"/>
  <c r="K271" i="8" s="1"/>
  <c r="J270" i="8"/>
  <c r="K270" i="8" s="1"/>
  <c r="J269" i="8"/>
  <c r="K269" i="8" s="1"/>
  <c r="J268" i="8"/>
  <c r="K268" i="8" s="1"/>
  <c r="J267" i="8"/>
  <c r="K267" i="8" s="1"/>
  <c r="J266" i="8"/>
  <c r="K266" i="8" s="1"/>
  <c r="J265" i="8"/>
  <c r="K265" i="8" s="1"/>
  <c r="J264" i="8"/>
  <c r="K264" i="8" s="1"/>
  <c r="J263" i="8"/>
  <c r="K263" i="8" s="1"/>
  <c r="J262" i="8"/>
  <c r="K262" i="8" s="1"/>
  <c r="J261" i="8"/>
  <c r="K261" i="8" s="1"/>
  <c r="J260" i="8"/>
  <c r="K260" i="8" s="1"/>
  <c r="J259" i="8"/>
  <c r="K259" i="8" s="1"/>
  <c r="J258" i="8"/>
  <c r="K258" i="8" s="1"/>
  <c r="J257" i="8"/>
  <c r="K257" i="8" s="1"/>
  <c r="J252" i="8"/>
  <c r="K252" i="8" s="1"/>
  <c r="J251" i="8"/>
  <c r="K251" i="8" s="1"/>
  <c r="J250" i="8"/>
  <c r="K250" i="8" s="1"/>
  <c r="J249" i="8"/>
  <c r="K249" i="8" s="1"/>
  <c r="J248" i="8"/>
  <c r="K248" i="8" s="1"/>
  <c r="J247" i="8"/>
  <c r="K247" i="8" s="1"/>
  <c r="J246" i="8"/>
  <c r="K246" i="8" s="1"/>
  <c r="J245" i="8"/>
  <c r="K245" i="8" s="1"/>
  <c r="J244" i="8"/>
  <c r="K244" i="8" s="1"/>
  <c r="J243" i="8"/>
  <c r="K243" i="8" s="1"/>
  <c r="J242" i="8"/>
  <c r="K242" i="8" s="1"/>
  <c r="J241" i="8"/>
  <c r="K241" i="8" s="1"/>
  <c r="J240" i="8"/>
  <c r="K240" i="8" s="1"/>
  <c r="J239" i="8"/>
  <c r="K239" i="8" s="1"/>
  <c r="J238" i="8"/>
  <c r="K238" i="8" s="1"/>
  <c r="J237" i="8"/>
  <c r="K237" i="8" s="1"/>
  <c r="I236" i="8"/>
  <c r="H236" i="8"/>
  <c r="G236" i="8"/>
  <c r="I235" i="8"/>
  <c r="H235" i="8"/>
  <c r="G235" i="8"/>
  <c r="I234" i="8"/>
  <c r="H234" i="8"/>
  <c r="G234" i="8"/>
  <c r="J233" i="8"/>
  <c r="K233" i="8" s="1"/>
  <c r="J232" i="8"/>
  <c r="K232" i="8" s="1"/>
  <c r="J231" i="8"/>
  <c r="K231" i="8" s="1"/>
  <c r="J230" i="8"/>
  <c r="K230" i="8" s="1"/>
  <c r="J229" i="8"/>
  <c r="K229" i="8" s="1"/>
  <c r="J228" i="8"/>
  <c r="K228" i="8" s="1"/>
  <c r="J227" i="8"/>
  <c r="K227" i="8" s="1"/>
  <c r="J226" i="8"/>
  <c r="K226" i="8" s="1"/>
  <c r="J225" i="8"/>
  <c r="K225" i="8" s="1"/>
  <c r="J224" i="8"/>
  <c r="K224" i="8" s="1"/>
  <c r="J223" i="8"/>
  <c r="K223" i="8" s="1"/>
  <c r="J222" i="8"/>
  <c r="K222" i="8" s="1"/>
  <c r="J221" i="8"/>
  <c r="K221" i="8" s="1"/>
  <c r="J220" i="8"/>
  <c r="K220" i="8" s="1"/>
  <c r="J219" i="8"/>
  <c r="K219" i="8" s="1"/>
  <c r="J218" i="8"/>
  <c r="K218" i="8" s="1"/>
  <c r="J217" i="8"/>
  <c r="K217" i="8" s="1"/>
  <c r="J216" i="8"/>
  <c r="K216" i="8" s="1"/>
  <c r="J215" i="8"/>
  <c r="K215" i="8" s="1"/>
  <c r="J214" i="8"/>
  <c r="K214" i="8" s="1"/>
  <c r="J213" i="8"/>
  <c r="K213" i="8" s="1"/>
  <c r="J212" i="8"/>
  <c r="K212" i="8" s="1"/>
  <c r="J211" i="8"/>
  <c r="K211" i="8" s="1"/>
  <c r="J210" i="8"/>
  <c r="K210" i="8" s="1"/>
  <c r="J209" i="8"/>
  <c r="K209" i="8" s="1"/>
  <c r="J208" i="8"/>
  <c r="K208" i="8" s="1"/>
  <c r="J207" i="8"/>
  <c r="K207" i="8" s="1"/>
  <c r="J206" i="8"/>
  <c r="K206" i="8" s="1"/>
  <c r="J205" i="8"/>
  <c r="K205" i="8" s="1"/>
  <c r="J204" i="8"/>
  <c r="K204" i="8" s="1"/>
  <c r="J203" i="8"/>
  <c r="K203" i="8" s="1"/>
  <c r="J202" i="8"/>
  <c r="K202" i="8" s="1"/>
  <c r="J201" i="8"/>
  <c r="K201" i="8" s="1"/>
  <c r="J200" i="8"/>
  <c r="K200" i="8" s="1"/>
  <c r="J199" i="8"/>
  <c r="K199" i="8" s="1"/>
  <c r="J198" i="8"/>
  <c r="K198" i="8" s="1"/>
  <c r="J197" i="8"/>
  <c r="K197" i="8" s="1"/>
  <c r="J196" i="8"/>
  <c r="K196" i="8" s="1"/>
  <c r="J195" i="8"/>
  <c r="K195" i="8" s="1"/>
  <c r="J194" i="8"/>
  <c r="K194" i="8" s="1"/>
  <c r="J193" i="8"/>
  <c r="K193" i="8" s="1"/>
  <c r="J192" i="8"/>
  <c r="K192" i="8" s="1"/>
  <c r="J191" i="8"/>
  <c r="K191" i="8" s="1"/>
  <c r="J190" i="8"/>
  <c r="K190" i="8" s="1"/>
  <c r="J189" i="8"/>
  <c r="K189" i="8" s="1"/>
  <c r="J188" i="8"/>
  <c r="K188" i="8" s="1"/>
  <c r="K187" i="8"/>
  <c r="K186" i="8"/>
  <c r="J185" i="8"/>
  <c r="K185" i="8" s="1"/>
  <c r="J184" i="8"/>
  <c r="K184" i="8" s="1"/>
  <c r="J183" i="8"/>
  <c r="K183" i="8" s="1"/>
  <c r="J182" i="8"/>
  <c r="K182" i="8" s="1"/>
  <c r="J181" i="8"/>
  <c r="K181" i="8" s="1"/>
  <c r="J180" i="8"/>
  <c r="K180" i="8" s="1"/>
  <c r="J179" i="8"/>
  <c r="K179" i="8" s="1"/>
  <c r="J178" i="8"/>
  <c r="K178" i="8" s="1"/>
  <c r="J177" i="8"/>
  <c r="K177" i="8" s="1"/>
  <c r="J176" i="8"/>
  <c r="K176" i="8" s="1"/>
  <c r="J175" i="8"/>
  <c r="K175" i="8" s="1"/>
  <c r="J174" i="8"/>
  <c r="K174" i="8" s="1"/>
  <c r="J173" i="8"/>
  <c r="K173" i="8" s="1"/>
  <c r="J172" i="8"/>
  <c r="K172" i="8" s="1"/>
  <c r="J171" i="8"/>
  <c r="K171" i="8" s="1"/>
  <c r="J170" i="8"/>
  <c r="K170" i="8" s="1"/>
  <c r="J169" i="8"/>
  <c r="K169" i="8" s="1"/>
  <c r="J168" i="8"/>
  <c r="K168" i="8" s="1"/>
  <c r="J167" i="8"/>
  <c r="K167" i="8" s="1"/>
  <c r="J166" i="8"/>
  <c r="K166" i="8" s="1"/>
  <c r="J165" i="8"/>
  <c r="K165" i="8" s="1"/>
  <c r="J164" i="8"/>
  <c r="K164" i="8" s="1"/>
  <c r="J163" i="8"/>
  <c r="K163" i="8" s="1"/>
  <c r="J162" i="8"/>
  <c r="K162" i="8" s="1"/>
  <c r="J161" i="8"/>
  <c r="K161" i="8" s="1"/>
  <c r="J160" i="8"/>
  <c r="K160" i="8" s="1"/>
  <c r="J159" i="8"/>
  <c r="K159" i="8" s="1"/>
  <c r="J158" i="8"/>
  <c r="K158" i="8" s="1"/>
  <c r="J157" i="8"/>
  <c r="K157" i="8" s="1"/>
  <c r="J156" i="8"/>
  <c r="K156" i="8" s="1"/>
  <c r="J155" i="8"/>
  <c r="K155" i="8" s="1"/>
  <c r="J154" i="8"/>
  <c r="K154" i="8" s="1"/>
  <c r="J153" i="8"/>
  <c r="K153" i="8" s="1"/>
  <c r="J152" i="8"/>
  <c r="K152" i="8" s="1"/>
  <c r="J151" i="8"/>
  <c r="K151" i="8" s="1"/>
  <c r="J150" i="8"/>
  <c r="K150" i="8" s="1"/>
  <c r="J149" i="8"/>
  <c r="K149" i="8" s="1"/>
  <c r="J148" i="8"/>
  <c r="K148" i="8" s="1"/>
  <c r="J147" i="8"/>
  <c r="K147" i="8" s="1"/>
  <c r="J146" i="8"/>
  <c r="K146" i="8" s="1"/>
  <c r="J145" i="8"/>
  <c r="K145" i="8" s="1"/>
  <c r="J144" i="8"/>
  <c r="K144" i="8" s="1"/>
  <c r="J143" i="8"/>
  <c r="K143" i="8" s="1"/>
  <c r="J142" i="8"/>
  <c r="K142" i="8" s="1"/>
  <c r="J141" i="8"/>
  <c r="K141" i="8" s="1"/>
  <c r="J140" i="8"/>
  <c r="K140" i="8" s="1"/>
  <c r="J139" i="8"/>
  <c r="K139" i="8" s="1"/>
  <c r="J138" i="8"/>
  <c r="K138" i="8" s="1"/>
  <c r="J137" i="8"/>
  <c r="K137" i="8" s="1"/>
  <c r="J136" i="8"/>
  <c r="K136" i="8" s="1"/>
  <c r="J135" i="8"/>
  <c r="K135" i="8" s="1"/>
  <c r="J134" i="8"/>
  <c r="K134" i="8" s="1"/>
  <c r="J133" i="8"/>
  <c r="K133" i="8" s="1"/>
  <c r="J132" i="8"/>
  <c r="K132" i="8" s="1"/>
  <c r="J131" i="8"/>
  <c r="K131" i="8" s="1"/>
  <c r="J130" i="8"/>
  <c r="K130" i="8" s="1"/>
  <c r="J129" i="8"/>
  <c r="K129" i="8" s="1"/>
  <c r="J128" i="8"/>
  <c r="K128" i="8" s="1"/>
  <c r="J127" i="8"/>
  <c r="K127" i="8" s="1"/>
  <c r="J126" i="8"/>
  <c r="K126" i="8" s="1"/>
  <c r="J125" i="8"/>
  <c r="K125" i="8" s="1"/>
  <c r="J124" i="8"/>
  <c r="K124" i="8" s="1"/>
  <c r="J123" i="8"/>
  <c r="K123" i="8" s="1"/>
  <c r="J122" i="8"/>
  <c r="K122" i="8" s="1"/>
  <c r="J121" i="8"/>
  <c r="K121" i="8" s="1"/>
  <c r="J120" i="8"/>
  <c r="K120" i="8" s="1"/>
  <c r="J119" i="8"/>
  <c r="K119" i="8" s="1"/>
  <c r="J118" i="8"/>
  <c r="K118" i="8" s="1"/>
  <c r="J117" i="8"/>
  <c r="K117" i="8" s="1"/>
  <c r="J116" i="8"/>
  <c r="K116" i="8" s="1"/>
  <c r="J115" i="8"/>
  <c r="K115" i="8" s="1"/>
  <c r="J114" i="8"/>
  <c r="K114" i="8" s="1"/>
  <c r="J113" i="8"/>
  <c r="K113" i="8" s="1"/>
  <c r="J112" i="8"/>
  <c r="K112" i="8" s="1"/>
  <c r="J111" i="8"/>
  <c r="K111" i="8" s="1"/>
  <c r="J110" i="8"/>
  <c r="K110" i="8" s="1"/>
  <c r="J109" i="8"/>
  <c r="K109" i="8" s="1"/>
  <c r="J108" i="8"/>
  <c r="K108" i="8" s="1"/>
  <c r="J107" i="8"/>
  <c r="K107" i="8" s="1"/>
  <c r="J106" i="8"/>
  <c r="K106" i="8" s="1"/>
  <c r="J105" i="8"/>
  <c r="K105" i="8" s="1"/>
  <c r="J104" i="8"/>
  <c r="K104" i="8" s="1"/>
  <c r="J103" i="8"/>
  <c r="K103" i="8" s="1"/>
  <c r="J102" i="8"/>
  <c r="K102" i="8" s="1"/>
  <c r="J101" i="8"/>
  <c r="K101" i="8" s="1"/>
  <c r="J100" i="8"/>
  <c r="K100" i="8" s="1"/>
  <c r="J99" i="8"/>
  <c r="K99" i="8" s="1"/>
  <c r="J98" i="8"/>
  <c r="K98" i="8" s="1"/>
  <c r="J97" i="8"/>
  <c r="K97" i="8" s="1"/>
  <c r="J96" i="8"/>
  <c r="K96" i="8" s="1"/>
  <c r="J95" i="8"/>
  <c r="K95" i="8" s="1"/>
  <c r="J94" i="8"/>
  <c r="K94" i="8" s="1"/>
  <c r="J93" i="8"/>
  <c r="K93" i="8" s="1"/>
  <c r="J92" i="8"/>
  <c r="K92" i="8" s="1"/>
  <c r="J91" i="8"/>
  <c r="K91" i="8" s="1"/>
  <c r="J90" i="8"/>
  <c r="K90" i="8" s="1"/>
  <c r="I89" i="8"/>
  <c r="J89" i="8" s="1"/>
  <c r="K89" i="8" s="1"/>
  <c r="J86" i="8"/>
  <c r="K86" i="8" s="1"/>
  <c r="J88" i="8"/>
  <c r="K88" i="8" s="1"/>
  <c r="J87" i="8"/>
  <c r="K87" i="8" s="1"/>
  <c r="J85" i="8"/>
  <c r="K85" i="8" s="1"/>
  <c r="J84" i="8"/>
  <c r="K84" i="8" s="1"/>
  <c r="J83" i="8"/>
  <c r="K83" i="8" s="1"/>
  <c r="J82" i="8"/>
  <c r="K82" i="8" s="1"/>
  <c r="J81" i="8"/>
  <c r="K81" i="8" s="1"/>
  <c r="J80" i="8"/>
  <c r="K80" i="8" s="1"/>
  <c r="J79" i="8"/>
  <c r="K79" i="8" s="1"/>
  <c r="J78" i="8"/>
  <c r="K78" i="8" s="1"/>
  <c r="J77" i="8"/>
  <c r="K77" i="8" s="1"/>
  <c r="J76" i="8"/>
  <c r="K76" i="8" s="1"/>
  <c r="J75" i="8"/>
  <c r="K75" i="8" s="1"/>
  <c r="J74" i="8"/>
  <c r="K74" i="8" s="1"/>
  <c r="J73" i="8"/>
  <c r="K73" i="8" s="1"/>
  <c r="J72" i="8"/>
  <c r="K72" i="8" s="1"/>
  <c r="J71" i="8"/>
  <c r="K71" i="8" s="1"/>
  <c r="J70" i="8"/>
  <c r="K70" i="8" s="1"/>
  <c r="J69" i="8"/>
  <c r="K69" i="8" s="1"/>
  <c r="J68" i="8"/>
  <c r="K68" i="8" s="1"/>
  <c r="J67" i="8"/>
  <c r="K67" i="8" s="1"/>
  <c r="J66" i="8"/>
  <c r="K66" i="8" s="1"/>
  <c r="J65" i="8"/>
  <c r="K65" i="8" s="1"/>
  <c r="J64" i="8"/>
  <c r="K64" i="8" s="1"/>
  <c r="J63" i="8"/>
  <c r="K63" i="8" s="1"/>
  <c r="J62" i="8"/>
  <c r="K62" i="8" s="1"/>
  <c r="J61" i="8"/>
  <c r="K61" i="8" s="1"/>
  <c r="J60" i="8"/>
  <c r="K60" i="8" s="1"/>
  <c r="J59" i="8"/>
  <c r="K59" i="8" s="1"/>
  <c r="J58" i="8"/>
  <c r="K58" i="8" s="1"/>
  <c r="J57" i="8"/>
  <c r="K57" i="8" s="1"/>
  <c r="J56" i="8"/>
  <c r="K56" i="8" s="1"/>
  <c r="J55" i="8"/>
  <c r="K55" i="8" s="1"/>
  <c r="J54" i="8"/>
  <c r="K54" i="8" s="1"/>
  <c r="J53" i="8"/>
  <c r="K53" i="8" s="1"/>
  <c r="J52" i="8"/>
  <c r="K52" i="8" s="1"/>
  <c r="J51" i="8"/>
  <c r="K51" i="8" s="1"/>
  <c r="J50" i="8"/>
  <c r="K50" i="8" s="1"/>
  <c r="J49" i="8"/>
  <c r="K49" i="8" s="1"/>
  <c r="J48" i="8"/>
  <c r="K48" i="8" s="1"/>
  <c r="J47" i="8"/>
  <c r="K47" i="8" s="1"/>
  <c r="J46" i="8"/>
  <c r="K46" i="8" s="1"/>
  <c r="J45" i="8"/>
  <c r="K45" i="8" s="1"/>
  <c r="J44" i="8"/>
  <c r="K44" i="8" s="1"/>
  <c r="J43" i="8"/>
  <c r="K43" i="8" s="1"/>
  <c r="J42" i="8"/>
  <c r="K42" i="8" s="1"/>
  <c r="J41" i="8"/>
  <c r="K41" i="8" s="1"/>
  <c r="J40" i="8"/>
  <c r="K40" i="8" s="1"/>
  <c r="J39" i="8"/>
  <c r="K39" i="8" s="1"/>
  <c r="J38" i="8"/>
  <c r="K38" i="8" s="1"/>
  <c r="J37" i="8"/>
  <c r="K37" i="8" s="1"/>
  <c r="J36" i="8"/>
  <c r="K36" i="8" s="1"/>
  <c r="J35" i="8"/>
  <c r="K35" i="8" s="1"/>
  <c r="J34" i="8"/>
  <c r="K34" i="8" s="1"/>
  <c r="J33" i="8"/>
  <c r="K33" i="8" s="1"/>
  <c r="J32" i="8"/>
  <c r="K32" i="8" s="1"/>
  <c r="J31" i="8"/>
  <c r="K31" i="8" s="1"/>
  <c r="J30" i="8"/>
  <c r="K30" i="8" s="1"/>
  <c r="J29" i="8"/>
  <c r="K29" i="8" s="1"/>
  <c r="J28" i="8"/>
  <c r="K28" i="8" s="1"/>
  <c r="J27" i="8"/>
  <c r="K27" i="8" s="1"/>
  <c r="J26" i="8"/>
  <c r="K26" i="8" s="1"/>
  <c r="J25" i="8"/>
  <c r="K25" i="8" s="1"/>
  <c r="J24" i="8"/>
  <c r="K24" i="8" s="1"/>
  <c r="J23" i="8"/>
  <c r="K23" i="8" s="1"/>
  <c r="J22" i="8"/>
  <c r="K22" i="8" s="1"/>
  <c r="J21" i="8"/>
  <c r="K21" i="8" s="1"/>
  <c r="J20" i="8"/>
  <c r="K20" i="8" s="1"/>
  <c r="J19" i="8"/>
  <c r="K19" i="8" s="1"/>
  <c r="J18" i="8"/>
  <c r="K18" i="8" s="1"/>
  <c r="J17" i="8"/>
  <c r="K17" i="8" s="1"/>
  <c r="J16" i="8"/>
  <c r="K16" i="8" s="1"/>
  <c r="J15" i="8"/>
  <c r="K15" i="8" s="1"/>
  <c r="J14" i="8"/>
  <c r="K14" i="8" s="1"/>
  <c r="J13" i="8"/>
  <c r="K13" i="8" s="1"/>
  <c r="J12" i="8"/>
  <c r="K12" i="8" s="1"/>
  <c r="J11" i="8"/>
  <c r="K11" i="8" s="1"/>
  <c r="J10" i="8"/>
  <c r="K10" i="8" s="1"/>
  <c r="J9" i="8"/>
  <c r="K9" i="8" s="1"/>
  <c r="J8" i="8"/>
  <c r="K8" i="8" s="1"/>
  <c r="J7" i="8"/>
  <c r="K7" i="8" s="1"/>
  <c r="J6" i="8"/>
  <c r="K6" i="8" s="1"/>
  <c r="K375" i="9" l="1"/>
  <c r="J236" i="8"/>
  <c r="K236" i="8" s="1"/>
  <c r="J235" i="8"/>
  <c r="K235" i="8" s="1"/>
  <c r="K357" i="8"/>
  <c r="K361" i="8" s="1"/>
  <c r="J234" i="8"/>
  <c r="K234" i="8" s="1"/>
  <c r="K306" i="8"/>
  <c r="K360" i="8" s="1"/>
  <c r="K253" i="8" l="1"/>
  <c r="K359" i="8" s="1"/>
  <c r="K362" i="8" s="1"/>
  <c r="J115" i="5" l="1"/>
  <c r="K115" i="5" s="1"/>
  <c r="J114" i="5"/>
  <c r="K114" i="5" s="1"/>
  <c r="J113" i="5"/>
  <c r="K113" i="5" s="1"/>
  <c r="J112" i="5"/>
  <c r="K112" i="5" s="1"/>
  <c r="J111" i="5"/>
  <c r="K111" i="5" s="1"/>
  <c r="J110" i="5"/>
  <c r="K110" i="5" s="1"/>
  <c r="J109" i="5"/>
  <c r="K109" i="5" s="1"/>
  <c r="J108" i="5"/>
  <c r="K108" i="5" s="1"/>
  <c r="J107" i="5"/>
  <c r="K107" i="5" s="1"/>
  <c r="J106" i="5"/>
  <c r="K106" i="5" s="1"/>
  <c r="J105" i="5"/>
  <c r="K105" i="5" s="1"/>
  <c r="J104" i="5"/>
  <c r="K104" i="5" s="1"/>
  <c r="J103" i="5"/>
  <c r="K103" i="5" s="1"/>
  <c r="J102" i="5"/>
  <c r="K102" i="5" s="1"/>
  <c r="J101" i="5"/>
  <c r="K101" i="5" s="1"/>
  <c r="J100" i="5"/>
  <c r="K100" i="5" s="1"/>
  <c r="J99" i="5"/>
  <c r="K99" i="5" s="1"/>
  <c r="J98" i="5"/>
  <c r="K98" i="5" s="1"/>
  <c r="J97" i="5"/>
  <c r="K97" i="5" s="1"/>
  <c r="J96" i="5"/>
  <c r="K96" i="5" s="1"/>
  <c r="J95" i="5"/>
  <c r="K95" i="5" s="1"/>
  <c r="J94" i="5"/>
  <c r="K94" i="5" s="1"/>
  <c r="J93" i="5"/>
  <c r="K93" i="5" s="1"/>
  <c r="J92" i="5"/>
  <c r="K92" i="5" s="1"/>
  <c r="J91" i="5"/>
  <c r="K91" i="5" s="1"/>
  <c r="J90" i="5"/>
  <c r="K90" i="5" s="1"/>
  <c r="J89" i="5"/>
  <c r="K89" i="5" s="1"/>
  <c r="J88" i="5"/>
  <c r="K88" i="5" s="1"/>
  <c r="J87" i="5"/>
  <c r="K87" i="5" s="1"/>
  <c r="J86" i="5"/>
  <c r="K86" i="5" s="1"/>
  <c r="J85" i="5"/>
  <c r="K85" i="5" s="1"/>
  <c r="J84" i="5"/>
  <c r="K84" i="5" s="1"/>
  <c r="J83" i="5"/>
  <c r="K83" i="5" s="1"/>
  <c r="J82" i="5"/>
  <c r="K82" i="5" s="1"/>
  <c r="J81" i="5"/>
  <c r="K81" i="5" s="1"/>
  <c r="J80" i="5"/>
  <c r="K80" i="5" s="1"/>
  <c r="J79" i="5"/>
  <c r="K79" i="5" s="1"/>
  <c r="J78" i="5"/>
  <c r="K78" i="5" s="1"/>
  <c r="J77" i="5"/>
  <c r="K77" i="5" s="1"/>
  <c r="J76" i="5"/>
  <c r="K76" i="5" s="1"/>
  <c r="J75" i="5"/>
  <c r="K75" i="5" s="1"/>
  <c r="J74" i="5"/>
  <c r="K74" i="5" s="1"/>
  <c r="J73" i="5"/>
  <c r="K73" i="5" s="1"/>
  <c r="J72" i="5"/>
  <c r="K72" i="5" s="1"/>
  <c r="J71" i="5"/>
  <c r="K71" i="5" s="1"/>
  <c r="J70" i="5"/>
  <c r="K70" i="5" s="1"/>
  <c r="J69" i="5"/>
  <c r="K69" i="5" s="1"/>
  <c r="J68" i="5"/>
  <c r="K68" i="5" s="1"/>
  <c r="J67" i="5"/>
  <c r="K67" i="5" s="1"/>
  <c r="J66" i="5"/>
  <c r="K66" i="5" s="1"/>
  <c r="J65" i="5"/>
  <c r="K65" i="5" s="1"/>
  <c r="J64" i="5"/>
  <c r="K64" i="5" s="1"/>
  <c r="J63" i="5"/>
  <c r="K63" i="5" s="1"/>
  <c r="J62" i="5"/>
  <c r="K62" i="5" s="1"/>
  <c r="J61" i="5"/>
  <c r="K61" i="5" s="1"/>
  <c r="J60" i="5"/>
  <c r="K60" i="5" s="1"/>
  <c r="J59" i="5"/>
  <c r="K59" i="5" s="1"/>
  <c r="J58" i="5"/>
  <c r="K58" i="5" s="1"/>
  <c r="J57" i="5"/>
  <c r="K57" i="5" s="1"/>
  <c r="J56" i="5"/>
  <c r="K56" i="5" s="1"/>
  <c r="J55" i="5"/>
  <c r="K55" i="5" s="1"/>
  <c r="J54" i="5"/>
  <c r="K54" i="5" s="1"/>
  <c r="J53" i="5"/>
  <c r="K53" i="5" s="1"/>
  <c r="J52" i="5"/>
  <c r="K52" i="5" s="1"/>
  <c r="J51" i="5"/>
  <c r="K51" i="5" s="1"/>
  <c r="J50" i="5"/>
  <c r="K50" i="5" s="1"/>
  <c r="J49" i="5"/>
  <c r="K49" i="5" s="1"/>
  <c r="J48" i="5"/>
  <c r="K48" i="5" s="1"/>
  <c r="J47" i="5"/>
  <c r="K47" i="5" s="1"/>
  <c r="J46" i="5"/>
  <c r="K46" i="5" s="1"/>
  <c r="J45" i="5"/>
  <c r="K45" i="5" s="1"/>
  <c r="J44" i="5"/>
  <c r="K44" i="5" s="1"/>
  <c r="J43" i="5"/>
  <c r="K43" i="5" s="1"/>
  <c r="J42" i="5"/>
  <c r="K42" i="5" s="1"/>
  <c r="J41" i="5"/>
  <c r="K41" i="5" s="1"/>
  <c r="J40" i="5"/>
  <c r="K40" i="5" s="1"/>
  <c r="J39" i="5"/>
  <c r="K39" i="5" s="1"/>
  <c r="J38" i="5"/>
  <c r="K38" i="5" s="1"/>
  <c r="J37" i="5"/>
  <c r="K37" i="5" s="1"/>
  <c r="J36" i="5"/>
  <c r="K36" i="5" s="1"/>
  <c r="J35" i="5"/>
  <c r="K35" i="5" s="1"/>
  <c r="J34" i="5"/>
  <c r="K34" i="5" s="1"/>
  <c r="J33" i="5"/>
  <c r="K33" i="5" s="1"/>
  <c r="J32" i="5"/>
  <c r="K32" i="5" s="1"/>
  <c r="J31" i="5"/>
  <c r="K31" i="5" s="1"/>
  <c r="J30" i="5"/>
  <c r="K30" i="5" s="1"/>
  <c r="J29" i="5"/>
  <c r="K29" i="5" s="1"/>
  <c r="J28" i="5"/>
  <c r="K28" i="5" s="1"/>
  <c r="J27" i="5"/>
  <c r="K27" i="5" s="1"/>
  <c r="J26" i="5"/>
  <c r="K26" i="5" s="1"/>
  <c r="J25" i="5"/>
  <c r="K25" i="5" s="1"/>
  <c r="J24" i="5"/>
  <c r="K24" i="5" s="1"/>
  <c r="J23" i="5"/>
  <c r="K23" i="5" s="1"/>
  <c r="J22" i="5"/>
  <c r="K22" i="5" s="1"/>
  <c r="J21" i="5"/>
  <c r="K21" i="5" s="1"/>
  <c r="J20" i="5"/>
  <c r="K20" i="5" s="1"/>
  <c r="J19" i="5"/>
  <c r="K19" i="5" s="1"/>
  <c r="J18" i="5"/>
  <c r="K18" i="5" s="1"/>
  <c r="J17" i="5"/>
  <c r="K17" i="5" s="1"/>
  <c r="J16" i="5"/>
  <c r="K16" i="5" s="1"/>
  <c r="J15" i="5"/>
  <c r="K15" i="5" s="1"/>
  <c r="J14" i="5"/>
  <c r="K14" i="5" s="1"/>
  <c r="J13" i="5"/>
  <c r="K13" i="5" s="1"/>
  <c r="J12" i="5"/>
  <c r="K12" i="5" s="1"/>
  <c r="J11" i="5"/>
  <c r="K11" i="5" s="1"/>
  <c r="J10" i="5"/>
  <c r="K10" i="5" s="1"/>
  <c r="J9" i="5"/>
  <c r="K9" i="5" s="1"/>
  <c r="J8" i="5"/>
  <c r="K8" i="5" s="1"/>
  <c r="J7" i="5"/>
  <c r="K7" i="5" s="1"/>
  <c r="J6" i="5"/>
  <c r="K6" i="5" s="1"/>
  <c r="J6" i="3"/>
  <c r="K6" i="3" s="1"/>
  <c r="J7" i="3"/>
  <c r="K7" i="3" s="1"/>
  <c r="J8" i="3"/>
  <c r="K8" i="3" s="1"/>
  <c r="J9" i="3"/>
  <c r="K9" i="3" s="1"/>
  <c r="J10" i="3"/>
  <c r="K10" i="3" s="1"/>
  <c r="J11" i="3"/>
  <c r="K11" i="3" s="1"/>
  <c r="J12" i="3"/>
  <c r="K12" i="3" s="1"/>
  <c r="J13" i="3"/>
  <c r="K13" i="3" s="1"/>
  <c r="J14" i="3"/>
  <c r="K14" i="3" s="1"/>
  <c r="J15" i="3"/>
  <c r="K15" i="3" s="1"/>
  <c r="J16" i="3"/>
  <c r="K16" i="3" s="1"/>
  <c r="J17" i="3"/>
  <c r="K17" i="3" s="1"/>
  <c r="J18" i="3"/>
  <c r="K18" i="3" s="1"/>
  <c r="J19" i="3"/>
  <c r="K19" i="3" s="1"/>
  <c r="J20" i="3"/>
  <c r="K20" i="3" s="1"/>
  <c r="J21" i="3"/>
  <c r="K21" i="3" s="1"/>
  <c r="J22" i="3"/>
  <c r="K22" i="3" s="1"/>
  <c r="J23" i="3"/>
  <c r="K23" i="3" s="1"/>
  <c r="J24" i="3"/>
  <c r="K24" i="3" s="1"/>
  <c r="J25" i="3"/>
  <c r="K25" i="3" s="1"/>
  <c r="J26" i="3"/>
  <c r="K26" i="3" s="1"/>
  <c r="J27" i="3"/>
  <c r="K27" i="3" s="1"/>
  <c r="J28" i="3"/>
  <c r="K28" i="3" s="1"/>
  <c r="J29" i="3"/>
  <c r="K29" i="3" s="1"/>
  <c r="J30" i="3"/>
  <c r="K30" i="3" s="1"/>
  <c r="J31" i="3"/>
  <c r="K31" i="3" s="1"/>
  <c r="J32" i="3"/>
  <c r="K32" i="3" s="1"/>
  <c r="J33" i="3"/>
  <c r="K33" i="3" s="1"/>
  <c r="J34" i="3"/>
  <c r="K34" i="3" s="1"/>
  <c r="J35" i="3"/>
  <c r="K35" i="3" s="1"/>
  <c r="J36" i="3"/>
  <c r="K36" i="3" s="1"/>
  <c r="J37" i="3"/>
  <c r="K37" i="3" s="1"/>
  <c r="J38" i="3"/>
  <c r="K38" i="3" s="1"/>
  <c r="J39" i="3"/>
  <c r="K39" i="3" s="1"/>
  <c r="J40" i="3"/>
  <c r="K40" i="3" s="1"/>
  <c r="J41" i="3"/>
  <c r="K41" i="3" s="1"/>
  <c r="J42" i="3"/>
  <c r="K42" i="3" s="1"/>
  <c r="J43" i="3"/>
  <c r="K43" i="3" s="1"/>
  <c r="J44" i="3"/>
  <c r="K44" i="3" s="1"/>
  <c r="J45" i="3"/>
  <c r="K45" i="3" s="1"/>
  <c r="J46" i="3"/>
  <c r="K46" i="3" s="1"/>
  <c r="J47" i="3"/>
  <c r="K47" i="3" s="1"/>
  <c r="J48" i="3"/>
  <c r="K48" i="3" s="1"/>
  <c r="J49" i="3"/>
  <c r="K49" i="3" s="1"/>
  <c r="J50" i="3"/>
  <c r="K50" i="3" s="1"/>
  <c r="J51" i="3"/>
  <c r="K51" i="3" s="1"/>
  <c r="J52" i="3"/>
  <c r="K52" i="3" s="1"/>
  <c r="J53" i="3"/>
  <c r="K53" i="3" s="1"/>
  <c r="J54" i="3"/>
  <c r="K54" i="3" s="1"/>
  <c r="J55" i="3"/>
  <c r="K55" i="3" s="1"/>
  <c r="J56" i="3"/>
  <c r="K56" i="3" s="1"/>
  <c r="J57" i="3"/>
  <c r="K57" i="3" s="1"/>
  <c r="J58" i="3"/>
  <c r="K58" i="3" s="1"/>
  <c r="J59" i="3"/>
  <c r="K59" i="3" s="1"/>
  <c r="J60" i="3"/>
  <c r="K60" i="3" s="1"/>
  <c r="J61" i="3"/>
  <c r="K61" i="3" s="1"/>
  <c r="J62" i="3"/>
  <c r="K62" i="3" s="1"/>
  <c r="J63" i="3"/>
  <c r="K63" i="3" s="1"/>
  <c r="J64" i="3"/>
  <c r="K64" i="3" s="1"/>
  <c r="J65" i="3"/>
  <c r="K65" i="3" s="1"/>
  <c r="J66" i="3"/>
  <c r="K66" i="3" s="1"/>
  <c r="J67" i="3"/>
  <c r="K67" i="3" s="1"/>
  <c r="J68" i="3"/>
  <c r="K68" i="3" s="1"/>
  <c r="J69" i="3"/>
  <c r="K69" i="3" s="1"/>
  <c r="J70" i="3"/>
  <c r="K70" i="3" s="1"/>
  <c r="J71" i="3"/>
  <c r="K71" i="3" s="1"/>
  <c r="J72" i="3"/>
  <c r="K72" i="3" s="1"/>
  <c r="J73" i="3"/>
  <c r="K73" i="3" s="1"/>
  <c r="J74" i="3"/>
  <c r="K74" i="3" s="1"/>
  <c r="J75" i="3"/>
  <c r="K75" i="3" s="1"/>
  <c r="J76" i="3"/>
  <c r="K76" i="3" s="1"/>
  <c r="J77" i="3"/>
  <c r="K77" i="3" s="1"/>
  <c r="J78" i="3"/>
  <c r="K78" i="3" s="1"/>
  <c r="J79" i="3"/>
  <c r="K79" i="3" s="1"/>
  <c r="J80" i="3"/>
  <c r="K80" i="3" s="1"/>
  <c r="J81" i="3"/>
  <c r="K81" i="3" s="1"/>
  <c r="J82" i="3"/>
  <c r="K82" i="3" s="1"/>
  <c r="J83" i="3"/>
  <c r="K83" i="3" s="1"/>
  <c r="J84" i="3"/>
  <c r="K84" i="3" s="1"/>
  <c r="J85" i="3"/>
  <c r="K85" i="3" s="1"/>
  <c r="J86" i="3"/>
  <c r="K86" i="3" s="1"/>
  <c r="J87" i="3"/>
  <c r="K87" i="3" s="1"/>
  <c r="J88" i="3"/>
  <c r="K88" i="3" s="1"/>
  <c r="J89" i="3"/>
  <c r="K89" i="3" s="1"/>
  <c r="J90" i="3"/>
  <c r="K90" i="3" s="1"/>
  <c r="J91" i="3"/>
  <c r="K91" i="3" s="1"/>
  <c r="J92" i="3"/>
  <c r="K92" i="3" s="1"/>
  <c r="J93" i="3"/>
  <c r="K93" i="3" s="1"/>
  <c r="J94" i="3"/>
  <c r="K94" i="3" s="1"/>
  <c r="J95" i="3"/>
  <c r="K95" i="3" s="1"/>
  <c r="J96" i="3"/>
  <c r="K96" i="3" s="1"/>
  <c r="J97" i="3"/>
  <c r="K97" i="3" s="1"/>
  <c r="J98" i="3"/>
  <c r="K98" i="3" s="1"/>
  <c r="J99" i="3"/>
  <c r="K99" i="3" s="1"/>
  <c r="J100" i="3"/>
  <c r="K100" i="3" s="1"/>
  <c r="J101" i="3"/>
  <c r="K101" i="3" s="1"/>
  <c r="J102" i="3"/>
  <c r="K102" i="3" s="1"/>
  <c r="J103" i="3"/>
  <c r="K103" i="3" s="1"/>
  <c r="J104" i="3"/>
  <c r="K104" i="3" s="1"/>
  <c r="J105" i="3"/>
  <c r="K105" i="3" s="1"/>
  <c r="J106" i="3"/>
  <c r="K106" i="3" s="1"/>
  <c r="L107" i="3" l="1"/>
  <c r="L104" i="5"/>
  <c r="J280" i="1"/>
  <c r="K280" i="1" s="1"/>
  <c r="J69" i="6" l="1"/>
  <c r="K69" i="6" s="1"/>
  <c r="J68" i="6"/>
  <c r="K68" i="6" s="1"/>
  <c r="J67" i="6"/>
  <c r="K67" i="6" s="1"/>
  <c r="J66" i="6"/>
  <c r="K66" i="6" s="1"/>
  <c r="J65" i="6"/>
  <c r="K65" i="6" s="1"/>
  <c r="J64" i="6"/>
  <c r="K64" i="6" s="1"/>
  <c r="J63" i="6"/>
  <c r="K63" i="6" s="1"/>
  <c r="J62" i="6"/>
  <c r="K62" i="6" s="1"/>
  <c r="J61" i="6"/>
  <c r="K61" i="6" s="1"/>
  <c r="J60" i="6"/>
  <c r="K60" i="6" s="1"/>
  <c r="J59" i="6"/>
  <c r="K59" i="6" s="1"/>
  <c r="J58" i="6"/>
  <c r="K58" i="6" s="1"/>
  <c r="J57" i="6"/>
  <c r="K57" i="6" s="1"/>
  <c r="J56" i="6"/>
  <c r="K56" i="6" s="1"/>
  <c r="J55" i="6"/>
  <c r="K55" i="6" s="1"/>
  <c r="J54" i="6"/>
  <c r="K54" i="6" s="1"/>
  <c r="J53" i="6"/>
  <c r="K53" i="6" s="1"/>
  <c r="J52" i="6"/>
  <c r="K52" i="6" s="1"/>
  <c r="J51" i="6"/>
  <c r="K51" i="6" s="1"/>
  <c r="J50" i="6"/>
  <c r="K50" i="6" s="1"/>
  <c r="J49" i="6"/>
  <c r="K49" i="6" s="1"/>
  <c r="J48" i="6"/>
  <c r="K48" i="6" s="1"/>
  <c r="J47" i="6"/>
  <c r="K47" i="6" s="1"/>
  <c r="J46" i="6"/>
  <c r="K46" i="6" s="1"/>
  <c r="J45" i="6"/>
  <c r="K45" i="6" s="1"/>
  <c r="J44" i="6"/>
  <c r="K44" i="6" s="1"/>
  <c r="J43" i="6"/>
  <c r="K43" i="6" s="1"/>
  <c r="J42" i="6"/>
  <c r="K42" i="6" s="1"/>
  <c r="J41" i="6"/>
  <c r="K41" i="6" s="1"/>
  <c r="J40" i="6"/>
  <c r="K40" i="6" s="1"/>
  <c r="J39" i="6"/>
  <c r="K39" i="6" s="1"/>
  <c r="J38" i="6"/>
  <c r="K38" i="6" s="1"/>
  <c r="J37" i="6"/>
  <c r="K37" i="6" s="1"/>
  <c r="J36" i="6"/>
  <c r="K36" i="6" s="1"/>
  <c r="J35" i="6"/>
  <c r="K35" i="6" s="1"/>
  <c r="J34" i="6"/>
  <c r="K34" i="6" s="1"/>
  <c r="J33" i="6"/>
  <c r="K33" i="6" s="1"/>
  <c r="J32" i="6"/>
  <c r="K32" i="6" s="1"/>
  <c r="J31" i="6"/>
  <c r="K31" i="6" s="1"/>
  <c r="J30" i="6"/>
  <c r="K30" i="6" s="1"/>
  <c r="J29" i="6"/>
  <c r="K29" i="6" s="1"/>
  <c r="J28" i="6"/>
  <c r="K28" i="6" s="1"/>
  <c r="J27" i="6"/>
  <c r="K27" i="6" s="1"/>
  <c r="J26" i="6"/>
  <c r="K26" i="6" s="1"/>
  <c r="J25" i="6"/>
  <c r="K25" i="6" s="1"/>
  <c r="J24" i="6"/>
  <c r="K24" i="6" s="1"/>
  <c r="J23" i="6"/>
  <c r="K23" i="6" s="1"/>
  <c r="J22" i="6"/>
  <c r="K22" i="6" s="1"/>
  <c r="J21" i="6"/>
  <c r="K21" i="6" s="1"/>
  <c r="J20" i="6"/>
  <c r="K20" i="6" s="1"/>
  <c r="J19" i="6"/>
  <c r="K19" i="6" s="1"/>
  <c r="J18" i="6"/>
  <c r="K18" i="6" s="1"/>
  <c r="J17" i="6"/>
  <c r="K17" i="6" s="1"/>
  <c r="J16" i="6"/>
  <c r="K16" i="6" s="1"/>
  <c r="J15" i="6"/>
  <c r="K15" i="6" s="1"/>
  <c r="J14" i="6"/>
  <c r="K14" i="6" s="1"/>
  <c r="J13" i="6"/>
  <c r="K13" i="6" s="1"/>
  <c r="J12" i="6"/>
  <c r="K12" i="6" s="1"/>
  <c r="J11" i="6"/>
  <c r="K11" i="6" s="1"/>
  <c r="J10" i="6"/>
  <c r="K10" i="6" s="1"/>
  <c r="J9" i="6"/>
  <c r="K9" i="6" s="1"/>
  <c r="J8" i="6"/>
  <c r="K8" i="6" s="1"/>
  <c r="J7" i="6"/>
  <c r="K7" i="6" s="1"/>
  <c r="J6" i="6"/>
  <c r="K6" i="6" s="1"/>
  <c r="K6" i="4"/>
  <c r="L6" i="4" s="1"/>
  <c r="K7" i="4"/>
  <c r="L7" i="4" s="1"/>
  <c r="K8" i="4"/>
  <c r="L8" i="4" s="1"/>
  <c r="K9" i="4"/>
  <c r="L9" i="4" s="1"/>
  <c r="K10" i="4"/>
  <c r="L10" i="4" s="1"/>
  <c r="K11" i="4"/>
  <c r="L11" i="4" s="1"/>
  <c r="F12" i="4"/>
  <c r="K12" i="4"/>
  <c r="K13" i="4"/>
  <c r="L13" i="4" s="1"/>
  <c r="K14" i="4"/>
  <c r="L14" i="4" s="1"/>
  <c r="K15" i="4"/>
  <c r="L15" i="4" s="1"/>
  <c r="K16" i="4"/>
  <c r="L16" i="4" s="1"/>
  <c r="F17" i="4"/>
  <c r="K17" i="4"/>
  <c r="F18" i="4"/>
  <c r="K18" i="4"/>
  <c r="K19" i="4"/>
  <c r="L19" i="4" s="1"/>
  <c r="K20" i="4"/>
  <c r="L20" i="4" s="1"/>
  <c r="K21" i="4"/>
  <c r="L21" i="4" s="1"/>
  <c r="K22" i="4"/>
  <c r="L22" i="4" s="1"/>
  <c r="K23" i="4"/>
  <c r="L23" i="4" s="1"/>
  <c r="K24" i="4"/>
  <c r="L24" i="4" s="1"/>
  <c r="F25" i="4"/>
  <c r="K25" i="4"/>
  <c r="K26" i="4"/>
  <c r="L26" i="4" s="1"/>
  <c r="K27" i="4"/>
  <c r="L27" i="4" s="1"/>
  <c r="K28" i="4"/>
  <c r="L28" i="4" s="1"/>
  <c r="K29" i="4"/>
  <c r="L29" i="4" s="1"/>
  <c r="K30" i="4"/>
  <c r="L30" i="4" s="1"/>
  <c r="K31" i="4"/>
  <c r="L31" i="4" s="1"/>
  <c r="F32" i="4"/>
  <c r="K32" i="4"/>
  <c r="K33" i="4"/>
  <c r="L33" i="4" s="1"/>
  <c r="K34" i="4"/>
  <c r="L34" i="4" s="1"/>
  <c r="K36" i="4"/>
  <c r="L36" i="4" s="1"/>
  <c r="K37" i="4"/>
  <c r="L37" i="4" s="1"/>
  <c r="F38" i="4"/>
  <c r="K38" i="4"/>
  <c r="F39" i="4"/>
  <c r="K39" i="4"/>
  <c r="F40" i="4"/>
  <c r="K40" i="4"/>
  <c r="K41" i="4"/>
  <c r="L41" i="4" s="1"/>
  <c r="F42" i="4"/>
  <c r="K42" i="4"/>
  <c r="K43" i="4"/>
  <c r="L43" i="4" s="1"/>
  <c r="K44" i="4"/>
  <c r="L44" i="4" s="1"/>
  <c r="K45" i="4"/>
  <c r="L45" i="4" s="1"/>
  <c r="F46" i="4"/>
  <c r="K46" i="4"/>
  <c r="F47" i="4"/>
  <c r="K47" i="4"/>
  <c r="K48" i="4"/>
  <c r="L48" i="4" s="1"/>
  <c r="K49" i="4"/>
  <c r="L49" i="4" s="1"/>
  <c r="K50" i="4"/>
  <c r="L50" i="4" s="1"/>
  <c r="K51" i="4"/>
  <c r="L51" i="4" s="1"/>
  <c r="K53" i="4"/>
  <c r="L53" i="4" s="1"/>
  <c r="K54" i="4"/>
  <c r="L54" i="4" s="1"/>
  <c r="K55" i="4"/>
  <c r="L55" i="4" s="1"/>
  <c r="K56" i="4"/>
  <c r="L56" i="4" s="1"/>
  <c r="K57" i="4"/>
  <c r="L57" i="4" s="1"/>
  <c r="K58" i="4"/>
  <c r="L58" i="4" s="1"/>
  <c r="K59" i="4"/>
  <c r="L59" i="4" s="1"/>
  <c r="K60" i="4"/>
  <c r="L60" i="4" s="1"/>
  <c r="K61" i="4"/>
  <c r="L61" i="4" s="1"/>
  <c r="K62" i="4"/>
  <c r="L62" i="4" s="1"/>
  <c r="K63" i="4"/>
  <c r="L63" i="4" s="1"/>
  <c r="F64" i="4"/>
  <c r="K64" i="4"/>
  <c r="F65" i="4"/>
  <c r="K65" i="4"/>
  <c r="K66" i="4"/>
  <c r="L66" i="4" s="1"/>
  <c r="F67" i="4"/>
  <c r="K67" i="4"/>
  <c r="K68" i="4"/>
  <c r="L68" i="4" s="1"/>
  <c r="F69" i="4"/>
  <c r="K69" i="4"/>
  <c r="F70" i="4"/>
  <c r="K70" i="4"/>
  <c r="K71" i="4"/>
  <c r="L71" i="4" s="1"/>
  <c r="K72" i="4"/>
  <c r="L72" i="4" s="1"/>
  <c r="K73" i="4"/>
  <c r="L73" i="4" s="1"/>
  <c r="K74" i="4"/>
  <c r="L74" i="4" s="1"/>
  <c r="K75" i="4"/>
  <c r="L75" i="4" s="1"/>
  <c r="F76" i="4"/>
  <c r="K76" i="4"/>
  <c r="K77" i="4"/>
  <c r="L77" i="4" s="1"/>
  <c r="K78" i="4"/>
  <c r="L78" i="4" s="1"/>
  <c r="K79" i="4"/>
  <c r="L79" i="4" s="1"/>
  <c r="K80" i="4"/>
  <c r="L80" i="4" s="1"/>
  <c r="K81" i="4"/>
  <c r="L81" i="4" s="1"/>
  <c r="K82" i="4"/>
  <c r="L82" i="4" s="1"/>
  <c r="K83" i="4"/>
  <c r="L83" i="4" s="1"/>
  <c r="F84" i="4"/>
  <c r="K84" i="4"/>
  <c r="K85" i="4"/>
  <c r="L85" i="4" s="1"/>
  <c r="F86" i="4"/>
  <c r="K86" i="4"/>
  <c r="K87" i="4"/>
  <c r="L87" i="4" s="1"/>
  <c r="F88" i="4"/>
  <c r="K88" i="4"/>
  <c r="F89" i="4"/>
  <c r="K89" i="4"/>
  <c r="K90" i="4"/>
  <c r="L90" i="4" s="1"/>
  <c r="K91" i="4"/>
  <c r="L91" i="4" s="1"/>
  <c r="K92" i="4"/>
  <c r="L92" i="4" s="1"/>
  <c r="K93" i="4"/>
  <c r="L93" i="4" s="1"/>
  <c r="K94" i="4"/>
  <c r="L94" i="4" s="1"/>
  <c r="K95" i="4"/>
  <c r="L95" i="4" s="1"/>
  <c r="K96" i="4"/>
  <c r="L96" i="4" s="1"/>
  <c r="K97" i="4"/>
  <c r="L97" i="4" s="1"/>
  <c r="F98" i="4"/>
  <c r="K98" i="4"/>
  <c r="F99" i="4"/>
  <c r="K99" i="4"/>
  <c r="K100" i="4"/>
  <c r="L100" i="4" s="1"/>
  <c r="K101" i="4"/>
  <c r="L101" i="4" s="1"/>
  <c r="K102" i="4"/>
  <c r="L102" i="4" s="1"/>
  <c r="F103" i="4"/>
  <c r="K103" i="4"/>
  <c r="K104" i="4"/>
  <c r="L104" i="4" s="1"/>
  <c r="F105" i="4"/>
  <c r="K105" i="4"/>
  <c r="K106" i="4"/>
  <c r="L106" i="4" s="1"/>
  <c r="K107" i="4"/>
  <c r="L107" i="4" s="1"/>
  <c r="K108" i="4"/>
  <c r="L108" i="4" s="1"/>
  <c r="K109" i="4"/>
  <c r="L109" i="4" s="1"/>
  <c r="K110" i="4"/>
  <c r="L110" i="4" s="1"/>
  <c r="K111" i="4"/>
  <c r="L111" i="4" s="1"/>
  <c r="K112" i="4"/>
  <c r="L112" i="4" s="1"/>
  <c r="K113" i="4"/>
  <c r="L113" i="4" s="1"/>
  <c r="K114" i="4"/>
  <c r="L114" i="4" s="1"/>
  <c r="K115" i="4"/>
  <c r="L115" i="4" s="1"/>
  <c r="K116" i="4"/>
  <c r="L116" i="4" s="1"/>
  <c r="K117" i="4"/>
  <c r="L117" i="4" s="1"/>
  <c r="F118" i="4"/>
  <c r="K118" i="4"/>
  <c r="K119" i="4"/>
  <c r="L119" i="4" s="1"/>
  <c r="F120" i="4"/>
  <c r="K120" i="4"/>
  <c r="K121" i="4"/>
  <c r="L121" i="4" s="1"/>
  <c r="K122" i="4"/>
  <c r="L122" i="4" s="1"/>
  <c r="F123" i="4"/>
  <c r="K123" i="4"/>
  <c r="K124" i="4"/>
  <c r="L124" i="4" s="1"/>
  <c r="K125" i="4"/>
  <c r="L125" i="4" s="1"/>
  <c r="K126" i="4"/>
  <c r="L126" i="4" s="1"/>
  <c r="K127" i="4"/>
  <c r="L127" i="4" s="1"/>
  <c r="K128" i="4"/>
  <c r="L128" i="4" s="1"/>
  <c r="K129" i="4"/>
  <c r="L129" i="4" s="1"/>
  <c r="F130" i="4"/>
  <c r="K130" i="4"/>
  <c r="K131" i="4"/>
  <c r="L131" i="4" s="1"/>
  <c r="F132" i="4"/>
  <c r="K132" i="4"/>
  <c r="K133" i="4"/>
  <c r="L133" i="4" s="1"/>
  <c r="K134" i="4"/>
  <c r="L134" i="4" s="1"/>
  <c r="K135" i="4"/>
  <c r="L135" i="4" s="1"/>
  <c r="F136" i="4"/>
  <c r="K136" i="4"/>
  <c r="K137" i="4"/>
  <c r="L137" i="4" s="1"/>
  <c r="K138" i="4"/>
  <c r="L138" i="4" s="1"/>
  <c r="K139" i="4"/>
  <c r="L139" i="4" s="1"/>
  <c r="K140" i="4"/>
  <c r="L140" i="4" s="1"/>
  <c r="F141" i="4"/>
  <c r="K141" i="4"/>
  <c r="F142" i="4"/>
  <c r="K142" i="4"/>
  <c r="F143" i="4"/>
  <c r="K143" i="4"/>
  <c r="F144" i="4"/>
  <c r="K144" i="4"/>
  <c r="L144" i="4" s="1"/>
  <c r="K146" i="4"/>
  <c r="L146" i="4" s="1"/>
  <c r="K147" i="4"/>
  <c r="L147" i="4" s="1"/>
  <c r="K148" i="4"/>
  <c r="L148" i="4" s="1"/>
  <c r="K149" i="4"/>
  <c r="L149" i="4" s="1"/>
  <c r="K150" i="4"/>
  <c r="L150" i="4" s="1"/>
  <c r="K151" i="4"/>
  <c r="L151" i="4" s="1"/>
  <c r="K152" i="4"/>
  <c r="L152" i="4" s="1"/>
  <c r="K153" i="4"/>
  <c r="L153" i="4" s="1"/>
  <c r="K154" i="4"/>
  <c r="L154" i="4" s="1"/>
  <c r="K155" i="4"/>
  <c r="L155" i="4" s="1"/>
  <c r="K156" i="4"/>
  <c r="L156" i="4" s="1"/>
  <c r="K157" i="4"/>
  <c r="L157" i="4" s="1"/>
  <c r="J158" i="4"/>
  <c r="K158" i="4" s="1"/>
  <c r="L158" i="4" s="1"/>
  <c r="K159" i="4"/>
  <c r="L159" i="4" s="1"/>
  <c r="K160" i="4"/>
  <c r="L160" i="4" s="1"/>
  <c r="F161" i="4"/>
  <c r="K161" i="4"/>
  <c r="K162" i="4"/>
  <c r="L162" i="4" s="1"/>
  <c r="K163" i="4"/>
  <c r="L163" i="4" s="1"/>
  <c r="K165" i="4"/>
  <c r="L165" i="4" s="1"/>
  <c r="F166" i="4"/>
  <c r="K166" i="4"/>
  <c r="K167" i="4"/>
  <c r="L167" i="4" s="1"/>
  <c r="K168" i="4"/>
  <c r="L168" i="4" s="1"/>
  <c r="K169" i="4"/>
  <c r="L169" i="4" s="1"/>
  <c r="K170" i="4"/>
  <c r="L170" i="4" s="1"/>
  <c r="K171" i="4"/>
  <c r="L171" i="4" s="1"/>
  <c r="K172" i="4"/>
  <c r="L172" i="4" s="1"/>
  <c r="K173" i="4"/>
  <c r="L173" i="4" s="1"/>
  <c r="K174" i="4"/>
  <c r="L174" i="4" s="1"/>
  <c r="K175" i="4"/>
  <c r="L175" i="4" s="1"/>
  <c r="F176" i="4"/>
  <c r="K176" i="4"/>
  <c r="F177" i="4"/>
  <c r="K177" i="4"/>
  <c r="K178" i="4"/>
  <c r="L178" i="4" s="1"/>
  <c r="I179" i="4"/>
  <c r="K179" i="4" s="1"/>
  <c r="L179" i="4" s="1"/>
  <c r="I180" i="4"/>
  <c r="K180" i="4" s="1"/>
  <c r="L180" i="4" s="1"/>
  <c r="I181" i="4"/>
  <c r="K181" i="4" s="1"/>
  <c r="L181" i="4" s="1"/>
  <c r="F182" i="4"/>
  <c r="I182" i="4"/>
  <c r="K182" i="4" s="1"/>
  <c r="F183" i="4"/>
  <c r="I183" i="4"/>
  <c r="K183" i="4" s="1"/>
  <c r="K184" i="4"/>
  <c r="L184" i="4" s="1"/>
  <c r="K185" i="4"/>
  <c r="L185" i="4" s="1"/>
  <c r="K186" i="4"/>
  <c r="L186" i="4" s="1"/>
  <c r="K187" i="4"/>
  <c r="L187" i="4" s="1"/>
  <c r="K188" i="4"/>
  <c r="L188" i="4" s="1"/>
  <c r="K189" i="4"/>
  <c r="L189" i="4" s="1"/>
  <c r="K190" i="4"/>
  <c r="L190" i="4" s="1"/>
  <c r="K191" i="4"/>
  <c r="L191" i="4" s="1"/>
  <c r="K192" i="4"/>
  <c r="L192" i="4" s="1"/>
  <c r="K193" i="4"/>
  <c r="L193" i="4" s="1"/>
  <c r="K194" i="4"/>
  <c r="L194" i="4" s="1"/>
  <c r="K195" i="4"/>
  <c r="L195" i="4" s="1"/>
  <c r="K196" i="4"/>
  <c r="L196" i="4" s="1"/>
  <c r="K197" i="4"/>
  <c r="L197" i="4" s="1"/>
  <c r="K198" i="4"/>
  <c r="L198" i="4" s="1"/>
  <c r="K199" i="4"/>
  <c r="L199" i="4" s="1"/>
  <c r="K200" i="4"/>
  <c r="L200" i="4" s="1"/>
  <c r="K201" i="4"/>
  <c r="L201" i="4" s="1"/>
  <c r="F202" i="4"/>
  <c r="K202" i="4"/>
  <c r="K203" i="4"/>
  <c r="L203" i="4" s="1"/>
  <c r="K204" i="4"/>
  <c r="L204" i="4" s="1"/>
  <c r="K205" i="4"/>
  <c r="L205" i="4" s="1"/>
  <c r="K206" i="4"/>
  <c r="L206" i="4" s="1"/>
  <c r="K207" i="4"/>
  <c r="L207" i="4" s="1"/>
  <c r="K208" i="4"/>
  <c r="L208" i="4" s="1"/>
  <c r="K209" i="4"/>
  <c r="L209" i="4" s="1"/>
  <c r="K210" i="4"/>
  <c r="L210" i="4" s="1"/>
  <c r="K211" i="4"/>
  <c r="L211" i="4" s="1"/>
  <c r="K212" i="4"/>
  <c r="L212" i="4" s="1"/>
  <c r="K213" i="4"/>
  <c r="L213" i="4" s="1"/>
  <c r="K214" i="4"/>
  <c r="L214" i="4" s="1"/>
  <c r="K215" i="4"/>
  <c r="L215" i="4" s="1"/>
  <c r="F216" i="4"/>
  <c r="K216" i="4"/>
  <c r="K217" i="4"/>
  <c r="L217" i="4" s="1"/>
  <c r="F218" i="4"/>
  <c r="K218" i="4"/>
  <c r="F219" i="4"/>
  <c r="K219" i="4"/>
  <c r="F220" i="4"/>
  <c r="K220" i="4"/>
  <c r="K221" i="4"/>
  <c r="L221" i="4" s="1"/>
  <c r="K222" i="4"/>
  <c r="L222" i="4" s="1"/>
  <c r="K223" i="4"/>
  <c r="L223" i="4" s="1"/>
  <c r="K224" i="4"/>
  <c r="L224" i="4" s="1"/>
  <c r="K225" i="4"/>
  <c r="L225" i="4" s="1"/>
  <c r="K226" i="4"/>
  <c r="L226" i="4" s="1"/>
  <c r="K227" i="4"/>
  <c r="L227" i="4" s="1"/>
  <c r="K228" i="4"/>
  <c r="L228" i="4" s="1"/>
  <c r="K229" i="4"/>
  <c r="L229" i="4" s="1"/>
  <c r="K230" i="4"/>
  <c r="L230" i="4" s="1"/>
  <c r="K231" i="4"/>
  <c r="L231" i="4" s="1"/>
  <c r="K232" i="4"/>
  <c r="L232" i="4" s="1"/>
  <c r="K233" i="4"/>
  <c r="L233" i="4" s="1"/>
  <c r="K234" i="4"/>
  <c r="L234" i="4" s="1"/>
  <c r="K235" i="4"/>
  <c r="L235" i="4" s="1"/>
  <c r="K236" i="4"/>
  <c r="L236" i="4" s="1"/>
  <c r="K237" i="4"/>
  <c r="L237" i="4" s="1"/>
  <c r="K238" i="4"/>
  <c r="L238" i="4" s="1"/>
  <c r="K239" i="4"/>
  <c r="L239" i="4" s="1"/>
  <c r="K240" i="4"/>
  <c r="L240" i="4" s="1"/>
  <c r="K241" i="4"/>
  <c r="L241" i="4" s="1"/>
  <c r="K242" i="4"/>
  <c r="L242" i="4" s="1"/>
  <c r="K243" i="4"/>
  <c r="L243" i="4" s="1"/>
  <c r="K244" i="4"/>
  <c r="L244" i="4" s="1"/>
  <c r="K245" i="4"/>
  <c r="L245" i="4" s="1"/>
  <c r="K246" i="4"/>
  <c r="L246" i="4" s="1"/>
  <c r="K247" i="4"/>
  <c r="L247" i="4" s="1"/>
  <c r="K248" i="4"/>
  <c r="L248" i="4" s="1"/>
  <c r="L141" i="4" l="1"/>
  <c r="L219" i="4"/>
  <c r="L132" i="4"/>
  <c r="L99" i="4"/>
  <c r="L70" i="4"/>
  <c r="L69" i="4"/>
  <c r="L161" i="4"/>
  <c r="L67" i="4"/>
  <c r="L136" i="4"/>
  <c r="L130" i="4"/>
  <c r="L76" i="4"/>
  <c r="L65" i="4"/>
  <c r="L46" i="4"/>
  <c r="L42" i="4"/>
  <c r="L40" i="4"/>
  <c r="L32" i="4"/>
  <c r="L17" i="4"/>
  <c r="L123" i="4"/>
  <c r="L103" i="4"/>
  <c r="L216" i="4"/>
  <c r="L176" i="4"/>
  <c r="L142" i="4"/>
  <c r="L88" i="4"/>
  <c r="L38" i="4"/>
  <c r="L12" i="4"/>
  <c r="L218" i="4"/>
  <c r="L202" i="4"/>
  <c r="L183" i="4"/>
  <c r="L182" i="4"/>
  <c r="L166" i="4"/>
  <c r="L118" i="4"/>
  <c r="L105" i="4"/>
  <c r="L98" i="4"/>
  <c r="L84" i="4"/>
  <c r="L64" i="4"/>
  <c r="L47" i="4"/>
  <c r="L25" i="4"/>
  <c r="L220" i="4"/>
  <c r="L177" i="4"/>
  <c r="L143" i="4"/>
  <c r="L120" i="4"/>
  <c r="L86" i="4"/>
  <c r="L39" i="4"/>
  <c r="L18" i="4"/>
  <c r="L89" i="4"/>
  <c r="L249" i="4" l="1"/>
  <c r="J145" i="1"/>
  <c r="K145" i="1" s="1"/>
  <c r="J52" i="1"/>
  <c r="K52" i="1" s="1"/>
  <c r="J35" i="1"/>
  <c r="K35" i="1" s="1"/>
  <c r="J249" i="1"/>
  <c r="K249" i="1" s="1"/>
  <c r="J250" i="1"/>
  <c r="K250" i="1" s="1"/>
  <c r="J251" i="1"/>
  <c r="K251" i="1" s="1"/>
  <c r="J252" i="1"/>
  <c r="K252" i="1" s="1"/>
  <c r="J253" i="1"/>
  <c r="K253" i="1" s="1"/>
  <c r="J254" i="1"/>
  <c r="K254" i="1" s="1"/>
  <c r="J255" i="1"/>
  <c r="K255" i="1" s="1"/>
  <c r="J256" i="1"/>
  <c r="K256" i="1" s="1"/>
  <c r="J257" i="1"/>
  <c r="K257" i="1" s="1"/>
  <c r="J258" i="1"/>
  <c r="K258" i="1" s="1"/>
  <c r="J259" i="1"/>
  <c r="K259" i="1" s="1"/>
  <c r="J260" i="1"/>
  <c r="K260" i="1" s="1"/>
  <c r="J261" i="1"/>
  <c r="K261" i="1" s="1"/>
  <c r="J262" i="1"/>
  <c r="K262" i="1" s="1"/>
  <c r="J263" i="1"/>
  <c r="K263" i="1" s="1"/>
  <c r="J264" i="1"/>
  <c r="K264" i="1" s="1"/>
  <c r="J265" i="1"/>
  <c r="K265" i="1" s="1"/>
  <c r="J266" i="1"/>
  <c r="K266" i="1" s="1"/>
  <c r="J267" i="1"/>
  <c r="K267" i="1" s="1"/>
  <c r="J268" i="1"/>
  <c r="K268" i="1" s="1"/>
  <c r="J269" i="1"/>
  <c r="K269" i="1" s="1"/>
  <c r="J270" i="1"/>
  <c r="K270" i="1" s="1"/>
  <c r="J271" i="1"/>
  <c r="K271" i="1" s="1"/>
  <c r="J272" i="1"/>
  <c r="K272" i="1" s="1"/>
  <c r="J273" i="1"/>
  <c r="K273" i="1" s="1"/>
  <c r="J274" i="1"/>
  <c r="K274" i="1" s="1"/>
  <c r="J275" i="1"/>
  <c r="K275" i="1" s="1"/>
  <c r="J276" i="1"/>
  <c r="K276" i="1" s="1"/>
  <c r="J277" i="1"/>
  <c r="K277" i="1" s="1"/>
  <c r="J278" i="1"/>
  <c r="K278" i="1" s="1"/>
  <c r="J279" i="1"/>
  <c r="K279" i="1" s="1"/>
  <c r="J164" i="1"/>
  <c r="K164" i="1" s="1"/>
  <c r="J248" i="1"/>
  <c r="K248" i="1" s="1"/>
  <c r="J247" i="1"/>
  <c r="K247" i="1" s="1"/>
  <c r="J246" i="1"/>
  <c r="K246" i="1" s="1"/>
  <c r="J245" i="1"/>
  <c r="K245" i="1" s="1"/>
  <c r="J244" i="1"/>
  <c r="K244" i="1" s="1"/>
  <c r="J243" i="1"/>
  <c r="K243" i="1" s="1"/>
  <c r="J242" i="1"/>
  <c r="K242" i="1" s="1"/>
  <c r="J241" i="1"/>
  <c r="K241" i="1" s="1"/>
  <c r="J240" i="1"/>
  <c r="K240" i="1" s="1"/>
  <c r="J239" i="1"/>
  <c r="K239" i="1" s="1"/>
  <c r="J238" i="1"/>
  <c r="K238" i="1" s="1"/>
  <c r="J237" i="1"/>
  <c r="K237" i="1" s="1"/>
  <c r="J236" i="1"/>
  <c r="K236" i="1" s="1"/>
  <c r="J235" i="1"/>
  <c r="K235" i="1" s="1"/>
  <c r="J234" i="1"/>
  <c r="K234" i="1" s="1"/>
  <c r="J233" i="1"/>
  <c r="K233" i="1" s="1"/>
  <c r="J232" i="1"/>
  <c r="K232" i="1" s="1"/>
  <c r="J231" i="1"/>
  <c r="K231" i="1" s="1"/>
  <c r="J230" i="1"/>
  <c r="K230" i="1" s="1"/>
  <c r="J229" i="1"/>
  <c r="K229" i="1" s="1"/>
  <c r="J228" i="1"/>
  <c r="K228" i="1" s="1"/>
  <c r="J227" i="1"/>
  <c r="K227" i="1" s="1"/>
  <c r="J226" i="1"/>
  <c r="K226" i="1" s="1"/>
  <c r="J225" i="1"/>
  <c r="K225" i="1" s="1"/>
  <c r="J224" i="1"/>
  <c r="K224" i="1" s="1"/>
  <c r="J223" i="1"/>
  <c r="K223" i="1" s="1"/>
  <c r="J222" i="1"/>
  <c r="K222" i="1" s="1"/>
  <c r="J221" i="1"/>
  <c r="K221" i="1" s="1"/>
  <c r="J220" i="1"/>
  <c r="K220" i="1" s="1"/>
  <c r="J219" i="1"/>
  <c r="J218" i="1"/>
  <c r="K218" i="1" s="1"/>
  <c r="J217" i="1"/>
  <c r="K217" i="1" s="1"/>
  <c r="J216" i="1"/>
  <c r="J215" i="1"/>
  <c r="K215" i="1" s="1"/>
  <c r="J214" i="1"/>
  <c r="K214" i="1" s="1"/>
  <c r="J213" i="1"/>
  <c r="K213" i="1" s="1"/>
  <c r="J212" i="1"/>
  <c r="K212" i="1" s="1"/>
  <c r="J211" i="1"/>
  <c r="K211" i="1" s="1"/>
  <c r="J210" i="1"/>
  <c r="K210" i="1" s="1"/>
  <c r="J209" i="1"/>
  <c r="K209" i="1" s="1"/>
  <c r="J208" i="1"/>
  <c r="K208" i="1" s="1"/>
  <c r="J207" i="1"/>
  <c r="K207" i="1" s="1"/>
  <c r="J206" i="1"/>
  <c r="K206" i="1" s="1"/>
  <c r="J205" i="1"/>
  <c r="K205" i="1" s="1"/>
  <c r="J204" i="1"/>
  <c r="K204" i="1" s="1"/>
  <c r="J203" i="1"/>
  <c r="K203" i="1" s="1"/>
  <c r="J202" i="1"/>
  <c r="K202" i="1" s="1"/>
  <c r="J201" i="1"/>
  <c r="K201" i="1" s="1"/>
  <c r="J200" i="1"/>
  <c r="K200" i="1" s="1"/>
  <c r="J199" i="1"/>
  <c r="K199" i="1" s="1"/>
  <c r="J198" i="1"/>
  <c r="K198" i="1" s="1"/>
  <c r="J197" i="1"/>
  <c r="K197" i="1" s="1"/>
  <c r="J196" i="1"/>
  <c r="K196" i="1" s="1"/>
  <c r="J195" i="1"/>
  <c r="K195" i="1" s="1"/>
  <c r="J194" i="1"/>
  <c r="K194" i="1" s="1"/>
  <c r="J193" i="1"/>
  <c r="K193" i="1" s="1"/>
  <c r="J192" i="1"/>
  <c r="K192" i="1" s="1"/>
  <c r="J191" i="1"/>
  <c r="K191" i="1" s="1"/>
  <c r="J190" i="1"/>
  <c r="K190" i="1" s="1"/>
  <c r="J189" i="1"/>
  <c r="K189" i="1" s="1"/>
  <c r="J188" i="1"/>
  <c r="K188" i="1" s="1"/>
  <c r="J187" i="1"/>
  <c r="K187" i="1" s="1"/>
  <c r="J186" i="1"/>
  <c r="K186" i="1" s="1"/>
  <c r="J185" i="1"/>
  <c r="K185" i="1" s="1"/>
  <c r="J184" i="1"/>
  <c r="K184" i="1" s="1"/>
  <c r="J183" i="1"/>
  <c r="K183" i="1" s="1"/>
  <c r="J182" i="1"/>
  <c r="K182" i="1" s="1"/>
  <c r="J181" i="1"/>
  <c r="K181" i="1" s="1"/>
  <c r="J180" i="1"/>
  <c r="K180" i="1" s="1"/>
  <c r="J179" i="1"/>
  <c r="K179" i="1" s="1"/>
  <c r="J178" i="1"/>
  <c r="K178" i="1" s="1"/>
  <c r="J177" i="1"/>
  <c r="K177" i="1" s="1"/>
  <c r="J176" i="1"/>
  <c r="K176" i="1" s="1"/>
  <c r="J175" i="1"/>
  <c r="K175" i="1" s="1"/>
  <c r="J174" i="1"/>
  <c r="K174" i="1" s="1"/>
  <c r="J173" i="1"/>
  <c r="K173" i="1" s="1"/>
  <c r="J172" i="1"/>
  <c r="K172" i="1" s="1"/>
  <c r="J171" i="1"/>
  <c r="K171" i="1" s="1"/>
  <c r="J170" i="1"/>
  <c r="K170" i="1" s="1"/>
  <c r="J169" i="1"/>
  <c r="K169" i="1" s="1"/>
  <c r="J168" i="1"/>
  <c r="K168" i="1" s="1"/>
  <c r="J167" i="1"/>
  <c r="K167" i="1" s="1"/>
  <c r="J166" i="1"/>
  <c r="K166" i="1" s="1"/>
  <c r="J165" i="1"/>
  <c r="K165" i="1" s="1"/>
  <c r="J163" i="1"/>
  <c r="K163" i="1" s="1"/>
  <c r="J162" i="1"/>
  <c r="K162" i="1" s="1"/>
  <c r="J161" i="1"/>
  <c r="J160" i="1"/>
  <c r="K160" i="1" s="1"/>
  <c r="J159" i="1"/>
  <c r="K159" i="1" s="1"/>
  <c r="J158" i="1"/>
  <c r="K158" i="1" s="1"/>
  <c r="J157" i="1"/>
  <c r="K157" i="1" s="1"/>
  <c r="J156" i="1"/>
  <c r="K156" i="1" s="1"/>
  <c r="J155" i="1"/>
  <c r="K155" i="1" s="1"/>
  <c r="J154" i="1"/>
  <c r="K154" i="1" s="1"/>
  <c r="J153" i="1"/>
  <c r="K153" i="1" s="1"/>
  <c r="J152" i="1"/>
  <c r="K152" i="1" s="1"/>
  <c r="J151" i="1"/>
  <c r="K151" i="1" s="1"/>
  <c r="J150" i="1"/>
  <c r="K150" i="1" s="1"/>
  <c r="J149" i="1"/>
  <c r="K149" i="1" s="1"/>
  <c r="J148" i="1"/>
  <c r="K148" i="1" s="1"/>
  <c r="J147" i="1"/>
  <c r="K147" i="1" s="1"/>
  <c r="J146" i="1"/>
  <c r="K146" i="1" s="1"/>
  <c r="J144" i="1"/>
  <c r="J143" i="1"/>
  <c r="K143" i="1" s="1"/>
  <c r="J142" i="1"/>
  <c r="J141" i="1"/>
  <c r="K141" i="1" s="1"/>
  <c r="J140" i="1"/>
  <c r="K140" i="1" s="1"/>
  <c r="J139" i="1"/>
  <c r="K139" i="1" s="1"/>
  <c r="J138" i="1"/>
  <c r="K138" i="1" s="1"/>
  <c r="J137" i="1"/>
  <c r="K137" i="1" s="1"/>
  <c r="J136" i="1"/>
  <c r="J135" i="1"/>
  <c r="K135" i="1" s="1"/>
  <c r="J134" i="1"/>
  <c r="K134" i="1" s="1"/>
  <c r="J133" i="1"/>
  <c r="K133" i="1" s="1"/>
  <c r="J132" i="1"/>
  <c r="K132" i="1" s="1"/>
  <c r="J131" i="1"/>
  <c r="K131" i="1" s="1"/>
  <c r="J130" i="1"/>
  <c r="J129" i="1"/>
  <c r="K129" i="1" s="1"/>
  <c r="J128" i="1"/>
  <c r="K128" i="1" s="1"/>
  <c r="J127" i="1"/>
  <c r="K127" i="1" s="1"/>
  <c r="J126" i="1"/>
  <c r="K126" i="1" s="1"/>
  <c r="J125" i="1"/>
  <c r="K125" i="1" s="1"/>
  <c r="J124" i="1"/>
  <c r="K124" i="1" s="1"/>
  <c r="J123" i="1"/>
  <c r="K123" i="1" s="1"/>
  <c r="J122" i="1"/>
  <c r="K122" i="1" s="1"/>
  <c r="J121" i="1"/>
  <c r="K121" i="1" s="1"/>
  <c r="J120" i="1"/>
  <c r="J119" i="1"/>
  <c r="K119" i="1" s="1"/>
  <c r="J118" i="1"/>
  <c r="K118" i="1" s="1"/>
  <c r="J117" i="1"/>
  <c r="K117" i="1" s="1"/>
  <c r="J116" i="1"/>
  <c r="K116" i="1" s="1"/>
  <c r="J115" i="1"/>
  <c r="K115" i="1" s="1"/>
  <c r="J114" i="1"/>
  <c r="K114" i="1" s="1"/>
  <c r="J113" i="1"/>
  <c r="K113" i="1" s="1"/>
  <c r="J112" i="1"/>
  <c r="K112" i="1" s="1"/>
  <c r="J111" i="1"/>
  <c r="K111" i="1" s="1"/>
  <c r="J110" i="1"/>
  <c r="K110" i="1" s="1"/>
  <c r="J109" i="1"/>
  <c r="K109" i="1" s="1"/>
  <c r="J108" i="1"/>
  <c r="K108" i="1" s="1"/>
  <c r="J107" i="1"/>
  <c r="K107" i="1" s="1"/>
  <c r="J106" i="1"/>
  <c r="K106" i="1" s="1"/>
  <c r="J105" i="1"/>
  <c r="J104" i="1"/>
  <c r="K104" i="1" s="1"/>
  <c r="J103" i="1"/>
  <c r="K103" i="1" s="1"/>
  <c r="J102" i="1"/>
  <c r="K102" i="1" s="1"/>
  <c r="J101" i="1"/>
  <c r="K101" i="1" s="1"/>
  <c r="J100" i="1"/>
  <c r="K100" i="1" s="1"/>
  <c r="J99" i="1"/>
  <c r="J98" i="1"/>
  <c r="K98" i="1" s="1"/>
  <c r="J97" i="1"/>
  <c r="K97" i="1" s="1"/>
  <c r="J96" i="1"/>
  <c r="K96" i="1" s="1"/>
  <c r="J95" i="1"/>
  <c r="K95" i="1" s="1"/>
  <c r="J94" i="1"/>
  <c r="K94" i="1" s="1"/>
  <c r="J93" i="1"/>
  <c r="K93" i="1" s="1"/>
  <c r="J92" i="1"/>
  <c r="K92" i="1" s="1"/>
  <c r="J91" i="1"/>
  <c r="K91" i="1" s="1"/>
  <c r="J90" i="1"/>
  <c r="K90" i="1" s="1"/>
  <c r="J89" i="1"/>
  <c r="J88" i="1"/>
  <c r="K88" i="1" s="1"/>
  <c r="J87" i="1"/>
  <c r="K87" i="1" s="1"/>
  <c r="J86" i="1"/>
  <c r="J85" i="1"/>
  <c r="K85" i="1" s="1"/>
  <c r="J84" i="1"/>
  <c r="K84" i="1" s="1"/>
  <c r="J83" i="1"/>
  <c r="K83" i="1" s="1"/>
  <c r="J82" i="1"/>
  <c r="K82" i="1" s="1"/>
  <c r="J81" i="1"/>
  <c r="K81" i="1" s="1"/>
  <c r="J80" i="1"/>
  <c r="K80" i="1" s="1"/>
  <c r="J79" i="1"/>
  <c r="K79" i="1" s="1"/>
  <c r="J78" i="1"/>
  <c r="K78" i="1" s="1"/>
  <c r="J77" i="1"/>
  <c r="K77" i="1" s="1"/>
  <c r="J76" i="1"/>
  <c r="K76" i="1" s="1"/>
  <c r="J75" i="1"/>
  <c r="K75" i="1" s="1"/>
  <c r="J74" i="1"/>
  <c r="K74" i="1" s="1"/>
  <c r="J73" i="1"/>
  <c r="K73" i="1" s="1"/>
  <c r="J72" i="1"/>
  <c r="K72" i="1" s="1"/>
  <c r="J71" i="1"/>
  <c r="K71" i="1" s="1"/>
  <c r="J70" i="1"/>
  <c r="K70" i="1" s="1"/>
  <c r="J69" i="1"/>
  <c r="J68" i="1"/>
  <c r="K68" i="1" s="1"/>
  <c r="J67" i="1"/>
  <c r="K67" i="1" s="1"/>
  <c r="J66" i="1"/>
  <c r="K66" i="1" s="1"/>
  <c r="J65" i="1"/>
  <c r="J64" i="1"/>
  <c r="K64" i="1" s="1"/>
  <c r="J63" i="1"/>
  <c r="K63" i="1" s="1"/>
  <c r="J62" i="1"/>
  <c r="K62" i="1" s="1"/>
  <c r="J61" i="1"/>
  <c r="K61" i="1" s="1"/>
  <c r="J60" i="1"/>
  <c r="K60" i="1" s="1"/>
  <c r="J59" i="1"/>
  <c r="K59" i="1" s="1"/>
  <c r="J58" i="1"/>
  <c r="K58" i="1" s="1"/>
  <c r="J57" i="1"/>
  <c r="K57" i="1" s="1"/>
  <c r="J56" i="1"/>
  <c r="K56" i="1" s="1"/>
  <c r="J55" i="1"/>
  <c r="K55" i="1" s="1"/>
  <c r="J54" i="1"/>
  <c r="K54" i="1" s="1"/>
  <c r="J53" i="1"/>
  <c r="K53" i="1" s="1"/>
  <c r="J51" i="1"/>
  <c r="K51" i="1" s="1"/>
  <c r="J50" i="1"/>
  <c r="K50" i="1" s="1"/>
  <c r="J49" i="1"/>
  <c r="K49" i="1" s="1"/>
  <c r="J48" i="1"/>
  <c r="K48" i="1" s="1"/>
  <c r="J47" i="1"/>
  <c r="K47" i="1" s="1"/>
  <c r="J46" i="1"/>
  <c r="K46" i="1" s="1"/>
  <c r="J45" i="1"/>
  <c r="K45" i="1" s="1"/>
  <c r="J44" i="1"/>
  <c r="K44" i="1" s="1"/>
  <c r="J43" i="1"/>
  <c r="K43" i="1" s="1"/>
  <c r="J42" i="1"/>
  <c r="J41" i="1"/>
  <c r="K41" i="1" s="1"/>
  <c r="J40" i="1"/>
  <c r="K40" i="1" s="1"/>
  <c r="J39" i="1"/>
  <c r="J38" i="1"/>
  <c r="K38" i="1" s="1"/>
  <c r="J37" i="1"/>
  <c r="K37" i="1" s="1"/>
  <c r="J36" i="1"/>
  <c r="K36" i="1" s="1"/>
  <c r="J34" i="1"/>
  <c r="K34" i="1" s="1"/>
  <c r="J33" i="1"/>
  <c r="K33" i="1" s="1"/>
  <c r="J32" i="1"/>
  <c r="J31" i="1"/>
  <c r="K31" i="1" s="1"/>
  <c r="J30" i="1"/>
  <c r="K30" i="1" s="1"/>
  <c r="J29" i="1"/>
  <c r="K29" i="1" s="1"/>
  <c r="J28" i="1"/>
  <c r="K28" i="1" s="1"/>
  <c r="J27" i="1"/>
  <c r="K27" i="1" s="1"/>
  <c r="J26" i="1"/>
  <c r="K26" i="1" s="1"/>
  <c r="J25" i="1"/>
  <c r="K25" i="1" s="1"/>
  <c r="J24" i="1"/>
  <c r="K24" i="1" s="1"/>
  <c r="J23" i="1"/>
  <c r="K23" i="1" s="1"/>
  <c r="J22" i="1"/>
  <c r="K22" i="1" s="1"/>
  <c r="J21" i="1"/>
  <c r="K21" i="1" s="1"/>
  <c r="J20" i="1"/>
  <c r="K20" i="1" s="1"/>
  <c r="J19" i="1"/>
  <c r="K19" i="1" s="1"/>
  <c r="J18" i="1"/>
  <c r="J17" i="1"/>
  <c r="K17" i="1" s="1"/>
  <c r="J16" i="1"/>
  <c r="K16" i="1" s="1"/>
  <c r="J15" i="1"/>
  <c r="K15" i="1" s="1"/>
  <c r="J14" i="1"/>
  <c r="K14" i="1" s="1"/>
  <c r="J13" i="1"/>
  <c r="K13" i="1" s="1"/>
  <c r="J12" i="1"/>
  <c r="J11" i="1"/>
  <c r="K11" i="1" s="1"/>
  <c r="J10" i="1"/>
  <c r="K10" i="1" s="1"/>
  <c r="J9" i="1"/>
  <c r="K9" i="1" s="1"/>
  <c r="J8" i="1"/>
  <c r="K8" i="1" s="1"/>
  <c r="J7" i="1"/>
  <c r="K7" i="1" s="1"/>
  <c r="J6" i="1"/>
  <c r="K6" i="1" s="1"/>
  <c r="K42" i="1" l="1"/>
  <c r="K65" i="1"/>
  <c r="K105" i="1"/>
  <c r="K136" i="1"/>
  <c r="K142" i="1"/>
  <c r="K144" i="1"/>
  <c r="K161" i="1"/>
  <c r="K216" i="1"/>
  <c r="K219" i="1"/>
  <c r="K12" i="1"/>
  <c r="K18" i="1"/>
  <c r="K32" i="1"/>
  <c r="K39" i="1"/>
  <c r="K69" i="1"/>
  <c r="K86" i="1"/>
  <c r="K89" i="1"/>
  <c r="K99" i="1"/>
  <c r="K120" i="1"/>
  <c r="K130" i="1"/>
  <c r="K281" i="1" l="1"/>
  <c r="N106" i="1"/>
</calcChain>
</file>

<file path=xl/comments1.xml><?xml version="1.0" encoding="utf-8"?>
<comments xmlns="http://schemas.openxmlformats.org/spreadsheetml/2006/main">
  <authors>
    <author>Rodrigo Zechlinski Gusmao</author>
  </authors>
  <commentList>
    <comment ref="H125" authorId="0" shapeId="0">
      <text>
        <r>
          <rPr>
            <b/>
            <sz val="9"/>
            <color indexed="81"/>
            <rFont val="Segoe UI"/>
            <family val="2"/>
          </rPr>
          <t>Wiseshop</t>
        </r>
      </text>
    </comment>
    <comment ref="I125" authorId="0" shapeId="0">
      <text>
        <r>
          <rPr>
            <b/>
            <sz val="9"/>
            <color indexed="81"/>
            <rFont val="Segoe UI"/>
            <family val="2"/>
          </rPr>
          <t>Gimba</t>
        </r>
      </text>
    </comment>
    <comment ref="H127" authorId="0" shapeId="0">
      <text>
        <r>
          <rPr>
            <b/>
            <sz val="9"/>
            <color indexed="81"/>
            <rFont val="Segoe UI"/>
            <family val="2"/>
          </rPr>
          <t>Port Informática</t>
        </r>
      </text>
    </comment>
    <comment ref="I127" authorId="0" shapeId="0">
      <text>
        <r>
          <rPr>
            <b/>
            <sz val="9"/>
            <color indexed="81"/>
            <rFont val="Segoe UI"/>
            <family val="2"/>
          </rPr>
          <t>Kalunga</t>
        </r>
      </text>
    </comment>
    <comment ref="G128" authorId="0" shapeId="0">
      <text>
        <r>
          <rPr>
            <b/>
            <sz val="9"/>
            <color indexed="81"/>
            <rFont val="Segoe UI"/>
            <family val="2"/>
          </rPr>
          <t>Gimba</t>
        </r>
      </text>
    </comment>
    <comment ref="H128" authorId="0" shapeId="0">
      <text>
        <r>
          <rPr>
            <b/>
            <sz val="9"/>
            <color indexed="81"/>
            <rFont val="Segoe UI"/>
            <family val="2"/>
          </rPr>
          <t>eContabilista Pap e Inf.</t>
        </r>
      </text>
    </comment>
    <comment ref="I128" authorId="0" shapeId="0">
      <text>
        <r>
          <rPr>
            <b/>
            <sz val="9"/>
            <color indexed="81"/>
            <rFont val="Segoe UI"/>
            <family val="2"/>
          </rPr>
          <t>Datasupri</t>
        </r>
      </text>
    </comment>
    <comment ref="G132" authorId="0" shapeId="0">
      <text>
        <r>
          <rPr>
            <b/>
            <sz val="9"/>
            <color indexed="81"/>
            <rFont val="Segoe UI"/>
            <family val="2"/>
          </rPr>
          <t>Papelex</t>
        </r>
      </text>
    </comment>
    <comment ref="H132" authorId="0" shapeId="0">
      <text>
        <r>
          <rPr>
            <b/>
            <sz val="9"/>
            <color indexed="81"/>
            <rFont val="Segoe UI"/>
            <family val="2"/>
          </rPr>
          <t>eContabilista Pap e Inf.</t>
        </r>
        <r>
          <rPr>
            <sz val="9"/>
            <color indexed="81"/>
            <rFont val="Segoe UI"/>
            <family val="2"/>
          </rPr>
          <t xml:space="preserve">
</t>
        </r>
      </text>
    </comment>
    <comment ref="I132" authorId="0" shapeId="0">
      <text>
        <r>
          <rPr>
            <b/>
            <sz val="9"/>
            <color indexed="81"/>
            <rFont val="Segoe UI"/>
            <family val="2"/>
          </rPr>
          <t>Gimba</t>
        </r>
      </text>
    </comment>
  </commentList>
</comments>
</file>

<file path=xl/comments2.xml><?xml version="1.0" encoding="utf-8"?>
<comments xmlns="http://schemas.openxmlformats.org/spreadsheetml/2006/main">
  <authors>
    <author>Rafael Costa da Cruz</author>
    <author>rodrigogusmao</author>
  </authors>
  <commentList>
    <comment ref="I7" authorId="0" shapeId="0">
      <text>
        <r>
          <rPr>
            <b/>
            <sz val="9"/>
            <color indexed="81"/>
            <rFont val="Tahoma"/>
            <family val="2"/>
          </rPr>
          <t>LOJA DO MECANICO</t>
        </r>
      </text>
    </comment>
    <comment ref="I9" authorId="0" shapeId="0">
      <text>
        <r>
          <rPr>
            <b/>
            <sz val="9"/>
            <color indexed="81"/>
            <rFont val="Tahoma"/>
            <family val="2"/>
          </rPr>
          <t>CASA DO MECÂNICO</t>
        </r>
      </text>
    </comment>
    <comment ref="H17" authorId="0" shapeId="0">
      <text>
        <r>
          <rPr>
            <b/>
            <sz val="9"/>
            <color indexed="81"/>
            <rFont val="Tahoma"/>
            <family val="2"/>
          </rPr>
          <t xml:space="preserve">Balão da Informática
</t>
        </r>
      </text>
    </comment>
    <comment ref="I17" authorId="0" shapeId="0">
      <text>
        <r>
          <rPr>
            <b/>
            <sz val="9"/>
            <color indexed="81"/>
            <rFont val="Tahoma"/>
            <family val="2"/>
          </rPr>
          <t>JADE Insumos</t>
        </r>
      </text>
    </comment>
    <comment ref="I35" authorId="0" shapeId="0">
      <text>
        <r>
          <rPr>
            <b/>
            <sz val="9"/>
            <color indexed="81"/>
            <rFont val="Tahoma"/>
            <family val="2"/>
          </rPr>
          <t>Walmart</t>
        </r>
      </text>
    </comment>
    <comment ref="G52" authorId="0" shapeId="0">
      <text>
        <r>
          <rPr>
            <b/>
            <sz val="9"/>
            <color indexed="81"/>
            <rFont val="Tahoma"/>
            <family val="2"/>
          </rPr>
          <t>aescolar</t>
        </r>
      </text>
    </comment>
    <comment ref="H52" authorId="0" shapeId="0">
      <text>
        <r>
          <rPr>
            <b/>
            <sz val="9"/>
            <color indexed="81"/>
            <rFont val="Tahoma"/>
            <family val="2"/>
          </rPr>
          <t>papel de papel</t>
        </r>
      </text>
    </comment>
    <comment ref="I52" authorId="0" shapeId="0">
      <text>
        <r>
          <rPr>
            <b/>
            <sz val="9"/>
            <color indexed="81"/>
            <rFont val="Tahoma"/>
            <family val="2"/>
          </rPr>
          <t>a casa do artista</t>
        </r>
      </text>
    </comment>
    <comment ref="I55" authorId="0" shapeId="0">
      <text>
        <r>
          <rPr>
            <b/>
            <sz val="9"/>
            <color indexed="81"/>
            <rFont val="Tahoma"/>
            <family val="2"/>
          </rPr>
          <t>Kalunga</t>
        </r>
        <r>
          <rPr>
            <sz val="9"/>
            <color indexed="81"/>
            <rFont val="Tahoma"/>
            <family val="2"/>
          </rPr>
          <t xml:space="preserve">
</t>
        </r>
      </text>
    </comment>
    <comment ref="H62" authorId="0" shapeId="0">
      <text>
        <r>
          <rPr>
            <b/>
            <sz val="9"/>
            <color indexed="81"/>
            <rFont val="Tahoma"/>
            <family val="2"/>
          </rPr>
          <t>VipFácil</t>
        </r>
        <r>
          <rPr>
            <sz val="9"/>
            <color indexed="81"/>
            <rFont val="Tahoma"/>
            <family val="2"/>
          </rPr>
          <t xml:space="preserve">
</t>
        </r>
      </text>
    </comment>
    <comment ref="I62" authorId="0" shapeId="0">
      <text>
        <r>
          <rPr>
            <b/>
            <sz val="9"/>
            <color indexed="81"/>
            <rFont val="Tahoma"/>
            <family val="2"/>
          </rPr>
          <t>Suprioeste</t>
        </r>
        <r>
          <rPr>
            <sz val="9"/>
            <color indexed="81"/>
            <rFont val="Tahoma"/>
            <family val="2"/>
          </rPr>
          <t xml:space="preserve">
</t>
        </r>
      </text>
    </comment>
    <comment ref="H91" authorId="0" shapeId="0">
      <text>
        <r>
          <rPr>
            <b/>
            <sz val="9"/>
            <color indexed="81"/>
            <rFont val="Tahoma"/>
            <family val="2"/>
          </rPr>
          <t>Staples</t>
        </r>
      </text>
    </comment>
    <comment ref="I91" authorId="0" shapeId="0">
      <text>
        <r>
          <rPr>
            <b/>
            <sz val="9"/>
            <color indexed="81"/>
            <rFont val="Tahoma"/>
            <family val="2"/>
          </rPr>
          <t>Angeloni</t>
        </r>
        <r>
          <rPr>
            <sz val="9"/>
            <color indexed="81"/>
            <rFont val="Tahoma"/>
            <family val="2"/>
          </rPr>
          <t xml:space="preserve">
</t>
        </r>
      </text>
    </comment>
    <comment ref="H92" authorId="0" shapeId="0">
      <text>
        <r>
          <rPr>
            <b/>
            <sz val="9"/>
            <color indexed="81"/>
            <rFont val="Tahoma"/>
            <family val="2"/>
          </rPr>
          <t xml:space="preserve">ELETROPRINTER
</t>
        </r>
        <r>
          <rPr>
            <sz val="9"/>
            <color indexed="81"/>
            <rFont val="Tahoma"/>
            <family val="2"/>
          </rPr>
          <t xml:space="preserve">
</t>
        </r>
      </text>
    </comment>
    <comment ref="I92" authorId="0" shapeId="0">
      <text>
        <r>
          <rPr>
            <b/>
            <sz val="9"/>
            <color indexed="81"/>
            <rFont val="Tahoma"/>
            <family val="2"/>
          </rPr>
          <t>Kalunga</t>
        </r>
        <r>
          <rPr>
            <sz val="9"/>
            <color indexed="81"/>
            <rFont val="Tahoma"/>
            <family val="2"/>
          </rPr>
          <t xml:space="preserve">
</t>
        </r>
      </text>
    </comment>
    <comment ref="G96" authorId="0" shapeId="0">
      <text>
        <r>
          <rPr>
            <b/>
            <sz val="9"/>
            <color indexed="81"/>
            <rFont val="Tahoma"/>
            <family val="2"/>
          </rPr>
          <t>Gimba</t>
        </r>
      </text>
    </comment>
    <comment ref="I104" authorId="0" shapeId="0">
      <text>
        <r>
          <rPr>
            <b/>
            <sz val="9"/>
            <color indexed="81"/>
            <rFont val="Tahoma"/>
            <family val="2"/>
          </rPr>
          <t xml:space="preserve">Globo Copiadoras
</t>
        </r>
      </text>
    </comment>
    <comment ref="C178" authorId="1" shapeId="0">
      <text>
        <r>
          <rPr>
            <b/>
            <sz val="9"/>
            <color indexed="81"/>
            <rFont val="Tahoma"/>
            <family val="2"/>
          </rPr>
          <t>Especificação alterada a pedido da DPO. Especificação original:Papel para impressão, (ploter), gramatura 75 gr/m2, largura 42", comprimento 50 metros</t>
        </r>
      </text>
    </comment>
  </commentList>
</comments>
</file>

<file path=xl/comments3.xml><?xml version="1.0" encoding="utf-8"?>
<comments xmlns="http://schemas.openxmlformats.org/spreadsheetml/2006/main">
  <authors>
    <author>rodrigogusmao</author>
  </authors>
  <commentList>
    <comment ref="H6" authorId="0" shapeId="0">
      <text>
        <r>
          <rPr>
            <b/>
            <sz val="9"/>
            <color indexed="81"/>
            <rFont val="Tahoma"/>
            <family val="2"/>
          </rPr>
          <t>Nacional</t>
        </r>
      </text>
    </comment>
    <comment ref="I6" authorId="0" shapeId="0">
      <text>
        <r>
          <rPr>
            <b/>
            <sz val="9"/>
            <color indexed="81"/>
            <rFont val="Tahoma"/>
            <family val="2"/>
          </rPr>
          <t>Gimba</t>
        </r>
      </text>
    </comment>
    <comment ref="J6" authorId="0" shapeId="0">
      <text>
        <r>
          <rPr>
            <b/>
            <sz val="9"/>
            <color indexed="81"/>
            <rFont val="Tahoma"/>
            <family val="2"/>
          </rPr>
          <t>Diana's Atacadista</t>
        </r>
      </text>
    </comment>
    <comment ref="H7" authorId="0" shapeId="0">
      <text>
        <r>
          <rPr>
            <b/>
            <sz val="9"/>
            <color indexed="81"/>
            <rFont val="Tahoma"/>
            <family val="2"/>
          </rPr>
          <t>Acadêmica</t>
        </r>
      </text>
    </comment>
    <comment ref="I7" authorId="0" shapeId="0">
      <text>
        <r>
          <rPr>
            <b/>
            <sz val="9"/>
            <color indexed="81"/>
            <rFont val="Tahoma"/>
            <family val="2"/>
          </rPr>
          <t>MercadoVarejista</t>
        </r>
      </text>
    </comment>
    <comment ref="J7" authorId="0" shapeId="0">
      <text>
        <r>
          <rPr>
            <b/>
            <sz val="9"/>
            <color indexed="81"/>
            <rFont val="Tahoma"/>
            <family val="2"/>
          </rPr>
          <t>Pão de Açúcar</t>
        </r>
      </text>
    </comment>
    <comment ref="H8" authorId="0" shapeId="0">
      <text>
        <r>
          <rPr>
            <b/>
            <sz val="9"/>
            <color indexed="81"/>
            <rFont val="Tahoma"/>
            <family val="2"/>
          </rPr>
          <t>Pão-de-Açúcar</t>
        </r>
      </text>
    </comment>
    <comment ref="I8" authorId="0" shapeId="0">
      <text>
        <r>
          <rPr>
            <b/>
            <sz val="9"/>
            <color indexed="81"/>
            <rFont val="Tahoma"/>
            <family val="2"/>
          </rPr>
          <t>FritzShop</t>
        </r>
        <r>
          <rPr>
            <sz val="9"/>
            <color indexed="81"/>
            <rFont val="Tahoma"/>
            <family val="2"/>
          </rPr>
          <t xml:space="preserve">
</t>
        </r>
      </text>
    </comment>
    <comment ref="J8" authorId="0" shapeId="0">
      <text>
        <r>
          <rPr>
            <b/>
            <sz val="9"/>
            <color indexed="81"/>
            <rFont val="Tahoma"/>
            <family val="2"/>
          </rPr>
          <t>Gimba</t>
        </r>
      </text>
    </comment>
    <comment ref="H9" authorId="0" shapeId="0">
      <text>
        <r>
          <rPr>
            <b/>
            <sz val="9"/>
            <color indexed="81"/>
            <rFont val="Tahoma"/>
            <family val="2"/>
          </rPr>
          <t>Pão-de-Açúcar</t>
        </r>
      </text>
    </comment>
    <comment ref="I9" authorId="0" shapeId="0">
      <text>
        <r>
          <rPr>
            <b/>
            <sz val="9"/>
            <color indexed="81"/>
            <rFont val="Tahoma"/>
            <family val="2"/>
          </rPr>
          <t>FritzShop</t>
        </r>
        <r>
          <rPr>
            <sz val="9"/>
            <color indexed="81"/>
            <rFont val="Tahoma"/>
            <family val="2"/>
          </rPr>
          <t xml:space="preserve">
</t>
        </r>
      </text>
    </comment>
    <comment ref="J9" authorId="0" shapeId="0">
      <text>
        <r>
          <rPr>
            <b/>
            <sz val="9"/>
            <color indexed="81"/>
            <rFont val="Tahoma"/>
            <family val="2"/>
          </rPr>
          <t>Gimba</t>
        </r>
      </text>
    </comment>
    <comment ref="H10" authorId="0" shapeId="0">
      <text>
        <r>
          <rPr>
            <b/>
            <sz val="9"/>
            <color indexed="81"/>
            <rFont val="Tahoma"/>
            <family val="2"/>
          </rPr>
          <t>Fernanda Loper</t>
        </r>
      </text>
    </comment>
    <comment ref="I10" authorId="0" shapeId="0">
      <text>
        <r>
          <rPr>
            <b/>
            <sz val="9"/>
            <color indexed="81"/>
            <rFont val="Tahoma"/>
            <family val="2"/>
          </rPr>
          <t>Safra Agrícola</t>
        </r>
      </text>
    </comment>
    <comment ref="J10" authorId="0" shapeId="0">
      <text>
        <r>
          <rPr>
            <b/>
            <sz val="9"/>
            <color indexed="81"/>
            <rFont val="Tahoma"/>
            <family val="2"/>
          </rPr>
          <t>Maria Gessi Rodrigues</t>
        </r>
      </text>
    </comment>
    <comment ref="H11" authorId="0" shapeId="0">
      <text>
        <r>
          <rPr>
            <b/>
            <sz val="9"/>
            <color indexed="81"/>
            <rFont val="Tahoma"/>
            <family val="2"/>
          </rPr>
          <t>Acadêmica</t>
        </r>
      </text>
    </comment>
    <comment ref="I11" authorId="0" shapeId="0">
      <text>
        <r>
          <rPr>
            <b/>
            <sz val="9"/>
            <color indexed="81"/>
            <rFont val="Tahoma"/>
            <family val="2"/>
          </rPr>
          <t>Nacional</t>
        </r>
      </text>
    </comment>
    <comment ref="J11" authorId="0" shapeId="0">
      <text>
        <r>
          <rPr>
            <b/>
            <sz val="9"/>
            <color indexed="81"/>
            <rFont val="Tahoma"/>
            <family val="2"/>
          </rPr>
          <t>Pão de Açúcar</t>
        </r>
      </text>
    </comment>
    <comment ref="H12" authorId="0" shapeId="0">
      <text>
        <r>
          <rPr>
            <b/>
            <sz val="9"/>
            <color indexed="81"/>
            <rFont val="Tahoma"/>
            <family val="2"/>
          </rPr>
          <t>Acadêmica</t>
        </r>
      </text>
    </comment>
    <comment ref="I12" authorId="0" shapeId="0">
      <text>
        <r>
          <rPr>
            <b/>
            <sz val="9"/>
            <color indexed="81"/>
            <rFont val="Tahoma"/>
            <family val="2"/>
          </rPr>
          <t>Nacional</t>
        </r>
      </text>
    </comment>
    <comment ref="J12" authorId="0" shapeId="0">
      <text>
        <r>
          <rPr>
            <b/>
            <sz val="9"/>
            <color indexed="81"/>
            <rFont val="Tahoma"/>
            <family val="2"/>
          </rPr>
          <t>Pão de Açúcar</t>
        </r>
      </text>
    </comment>
    <comment ref="H13" authorId="0" shapeId="0">
      <text>
        <r>
          <rPr>
            <b/>
            <sz val="9"/>
            <color indexed="81"/>
            <rFont val="Tahoma"/>
            <family val="2"/>
          </rPr>
          <t>Bonelimp</t>
        </r>
      </text>
    </comment>
    <comment ref="I13" authorId="0" shapeId="0">
      <text>
        <r>
          <rPr>
            <b/>
            <sz val="9"/>
            <color indexed="81"/>
            <rFont val="Tahoma"/>
            <family val="2"/>
          </rPr>
          <t>Centauro Cosméticos</t>
        </r>
      </text>
    </comment>
    <comment ref="J13" authorId="0" shapeId="0">
      <text>
        <r>
          <rPr>
            <b/>
            <sz val="9"/>
            <color indexed="81"/>
            <rFont val="Tahoma"/>
            <family val="2"/>
          </rPr>
          <t>Limpar Dist.</t>
        </r>
      </text>
    </comment>
    <comment ref="H14" authorId="0" shapeId="0">
      <text>
        <r>
          <rPr>
            <b/>
            <sz val="9"/>
            <color indexed="81"/>
            <rFont val="Tahoma"/>
            <family val="2"/>
          </rPr>
          <t>Ponto da Eletrônica</t>
        </r>
      </text>
    </comment>
    <comment ref="I14" authorId="0" shapeId="0">
      <text>
        <r>
          <rPr>
            <b/>
            <sz val="9"/>
            <color indexed="81"/>
            <rFont val="Tahoma"/>
            <family val="2"/>
          </rPr>
          <t>Balão da Informática</t>
        </r>
      </text>
    </comment>
    <comment ref="J14" authorId="0" shapeId="0">
      <text>
        <r>
          <rPr>
            <b/>
            <sz val="9"/>
            <color indexed="81"/>
            <rFont val="Tahoma"/>
            <family val="2"/>
          </rPr>
          <t>Sysconn</t>
        </r>
      </text>
    </comment>
    <comment ref="H15" authorId="0" shapeId="0">
      <text>
        <r>
          <rPr>
            <b/>
            <sz val="9"/>
            <color indexed="81"/>
            <rFont val="Tahoma"/>
            <family val="2"/>
          </rPr>
          <t>Acadêmica</t>
        </r>
      </text>
    </comment>
    <comment ref="I15" authorId="0" shapeId="0">
      <text>
        <r>
          <rPr>
            <b/>
            <sz val="9"/>
            <color indexed="81"/>
            <rFont val="Tahoma"/>
            <family val="2"/>
          </rPr>
          <t>Pacopel</t>
        </r>
      </text>
    </comment>
    <comment ref="J15" authorId="0" shapeId="0">
      <text>
        <r>
          <rPr>
            <b/>
            <sz val="9"/>
            <color indexed="81"/>
            <rFont val="Tahoma"/>
            <family val="2"/>
          </rPr>
          <t>Gimba</t>
        </r>
      </text>
    </comment>
    <comment ref="H16" authorId="0" shapeId="0">
      <text>
        <r>
          <rPr>
            <b/>
            <sz val="9"/>
            <color indexed="81"/>
            <rFont val="Tahoma"/>
            <family val="2"/>
          </rPr>
          <t>Acadêmica</t>
        </r>
      </text>
    </comment>
    <comment ref="I16" authorId="0" shapeId="0">
      <text>
        <r>
          <rPr>
            <b/>
            <sz val="9"/>
            <color indexed="81"/>
            <rFont val="Tahoma"/>
            <family val="2"/>
          </rPr>
          <t>Pacopel</t>
        </r>
      </text>
    </comment>
    <comment ref="J16" authorId="0" shapeId="0">
      <text>
        <r>
          <rPr>
            <b/>
            <sz val="9"/>
            <color indexed="81"/>
            <rFont val="Tahoma"/>
            <family val="2"/>
          </rPr>
          <t>Oriente</t>
        </r>
        <r>
          <rPr>
            <sz val="9"/>
            <color indexed="81"/>
            <rFont val="Tahoma"/>
            <family val="2"/>
          </rPr>
          <t xml:space="preserve">
</t>
        </r>
      </text>
    </comment>
    <comment ref="H17" authorId="0" shapeId="0">
      <text>
        <r>
          <rPr>
            <b/>
            <sz val="9"/>
            <color indexed="81"/>
            <rFont val="Tahoma"/>
            <family val="2"/>
          </rPr>
          <t>Acadêmica</t>
        </r>
      </text>
    </comment>
    <comment ref="I17" authorId="0" shapeId="0">
      <text>
        <r>
          <rPr>
            <sz val="9"/>
            <color indexed="81"/>
            <rFont val="Tahoma"/>
            <family val="2"/>
          </rPr>
          <t>Kalunga</t>
        </r>
      </text>
    </comment>
    <comment ref="J17" authorId="0" shapeId="0">
      <text>
        <r>
          <rPr>
            <b/>
            <sz val="9"/>
            <color indexed="81"/>
            <rFont val="Tahoma"/>
            <family val="2"/>
          </rPr>
          <t>Oriente</t>
        </r>
        <r>
          <rPr>
            <sz val="9"/>
            <color indexed="81"/>
            <rFont val="Tahoma"/>
            <family val="2"/>
          </rPr>
          <t xml:space="preserve">
</t>
        </r>
      </text>
    </comment>
    <comment ref="H18" authorId="0" shapeId="0">
      <text>
        <r>
          <rPr>
            <b/>
            <sz val="9"/>
            <color indexed="81"/>
            <rFont val="Tahoma"/>
            <family val="2"/>
          </rPr>
          <t>Papelaria Real</t>
        </r>
      </text>
    </comment>
    <comment ref="I18" authorId="0" shapeId="0">
      <text>
        <r>
          <rPr>
            <b/>
            <sz val="9"/>
            <color indexed="81"/>
            <rFont val="Tahoma"/>
            <family val="2"/>
          </rPr>
          <t>Pacopel</t>
        </r>
      </text>
    </comment>
    <comment ref="J18" authorId="0" shapeId="0">
      <text>
        <r>
          <rPr>
            <b/>
            <sz val="9"/>
            <color indexed="81"/>
            <rFont val="Tahoma"/>
            <family val="2"/>
          </rPr>
          <t>Oriente</t>
        </r>
        <r>
          <rPr>
            <sz val="9"/>
            <color indexed="81"/>
            <rFont val="Tahoma"/>
            <family val="2"/>
          </rPr>
          <t xml:space="preserve">
</t>
        </r>
      </text>
    </comment>
    <comment ref="H19" authorId="0" shapeId="0">
      <text>
        <r>
          <rPr>
            <b/>
            <sz val="9"/>
            <color indexed="81"/>
            <rFont val="Tahoma"/>
            <family val="2"/>
          </rPr>
          <t>Kalunga</t>
        </r>
      </text>
    </comment>
    <comment ref="I19" authorId="0" shapeId="0">
      <text>
        <r>
          <rPr>
            <b/>
            <sz val="9"/>
            <color indexed="81"/>
            <rFont val="Tahoma"/>
            <family val="2"/>
          </rPr>
          <t>Pacopel</t>
        </r>
      </text>
    </comment>
    <comment ref="J19" authorId="0" shapeId="0">
      <text>
        <r>
          <rPr>
            <b/>
            <sz val="9"/>
            <color indexed="81"/>
            <rFont val="Tahoma"/>
            <family val="2"/>
          </rPr>
          <t>Oriente</t>
        </r>
        <r>
          <rPr>
            <sz val="9"/>
            <color indexed="81"/>
            <rFont val="Tahoma"/>
            <family val="2"/>
          </rPr>
          <t xml:space="preserve">
</t>
        </r>
      </text>
    </comment>
    <comment ref="H20" authorId="0" shapeId="0">
      <text>
        <r>
          <rPr>
            <b/>
            <sz val="9"/>
            <color indexed="81"/>
            <rFont val="Tahoma"/>
            <family val="2"/>
          </rPr>
          <t>Acadêmica</t>
        </r>
      </text>
    </comment>
    <comment ref="I20" authorId="0" shapeId="0">
      <text>
        <r>
          <rPr>
            <b/>
            <sz val="9"/>
            <color indexed="81"/>
            <rFont val="Tahoma"/>
            <family val="2"/>
          </rPr>
          <t>Ambiental</t>
        </r>
      </text>
    </comment>
    <comment ref="J20" authorId="0" shapeId="0">
      <text>
        <r>
          <rPr>
            <b/>
            <sz val="9"/>
            <color indexed="81"/>
            <rFont val="Tahoma"/>
            <family val="2"/>
          </rPr>
          <t>Ponto das Padarias</t>
        </r>
      </text>
    </comment>
    <comment ref="H21" authorId="0" shapeId="0">
      <text>
        <r>
          <rPr>
            <b/>
            <sz val="9"/>
            <color indexed="81"/>
            <rFont val="Tahoma"/>
            <family val="2"/>
          </rPr>
          <t>Acadêmica</t>
        </r>
      </text>
    </comment>
    <comment ref="I21" authorId="0" shapeId="0">
      <text>
        <r>
          <rPr>
            <b/>
            <sz val="9"/>
            <color indexed="81"/>
            <rFont val="Tahoma"/>
            <family val="2"/>
          </rPr>
          <t>Staples</t>
        </r>
      </text>
    </comment>
    <comment ref="J21" authorId="0" shapeId="0">
      <text>
        <r>
          <rPr>
            <b/>
            <sz val="9"/>
            <color indexed="81"/>
            <rFont val="Tahoma"/>
            <family val="2"/>
          </rPr>
          <t>Eletrônica do Professor</t>
        </r>
      </text>
    </comment>
    <comment ref="H22" authorId="0" shapeId="0">
      <text>
        <r>
          <rPr>
            <b/>
            <sz val="9"/>
            <color indexed="81"/>
            <rFont val="Tahoma"/>
            <family val="2"/>
          </rPr>
          <t>Gimba</t>
        </r>
      </text>
    </comment>
    <comment ref="I22" authorId="0" shapeId="0">
      <text>
        <r>
          <rPr>
            <b/>
            <sz val="9"/>
            <color indexed="81"/>
            <rFont val="Tahoma"/>
            <family val="2"/>
          </rPr>
          <t>Pacopel</t>
        </r>
      </text>
    </comment>
    <comment ref="J22" authorId="0" shapeId="0">
      <text>
        <r>
          <rPr>
            <b/>
            <sz val="9"/>
            <color indexed="81"/>
            <rFont val="Tahoma"/>
            <family val="2"/>
          </rPr>
          <t>Oriente</t>
        </r>
        <r>
          <rPr>
            <sz val="9"/>
            <color indexed="81"/>
            <rFont val="Tahoma"/>
            <family val="2"/>
          </rPr>
          <t xml:space="preserve">
</t>
        </r>
      </text>
    </comment>
    <comment ref="H23" authorId="0" shapeId="0">
      <text>
        <r>
          <rPr>
            <b/>
            <sz val="9"/>
            <color indexed="81"/>
            <rFont val="Tahoma"/>
            <family val="2"/>
          </rPr>
          <t>Gimba</t>
        </r>
      </text>
    </comment>
    <comment ref="I23" authorId="0" shapeId="0">
      <text>
        <r>
          <rPr>
            <b/>
            <sz val="9"/>
            <color indexed="81"/>
            <rFont val="Tahoma"/>
            <family val="2"/>
          </rPr>
          <t>Pacopel</t>
        </r>
      </text>
    </comment>
    <comment ref="J23" authorId="0" shapeId="0">
      <text>
        <r>
          <rPr>
            <b/>
            <sz val="9"/>
            <color indexed="81"/>
            <rFont val="Tahoma"/>
            <family val="2"/>
          </rPr>
          <t>Oriente</t>
        </r>
        <r>
          <rPr>
            <sz val="9"/>
            <color indexed="81"/>
            <rFont val="Tahoma"/>
            <family val="2"/>
          </rPr>
          <t xml:space="preserve">
</t>
        </r>
      </text>
    </comment>
    <comment ref="H24" authorId="0" shapeId="0">
      <text>
        <r>
          <rPr>
            <b/>
            <sz val="9"/>
            <color indexed="81"/>
            <rFont val="Tahoma"/>
            <family val="2"/>
          </rPr>
          <t>Staples</t>
        </r>
      </text>
    </comment>
    <comment ref="I24" authorId="0" shapeId="0">
      <text>
        <r>
          <rPr>
            <b/>
            <sz val="9"/>
            <color indexed="81"/>
            <rFont val="Tahoma"/>
            <family val="2"/>
          </rPr>
          <t>Pacopel</t>
        </r>
      </text>
    </comment>
    <comment ref="J24" authorId="0" shapeId="0">
      <text>
        <r>
          <rPr>
            <b/>
            <sz val="9"/>
            <color indexed="81"/>
            <rFont val="Tahoma"/>
            <family val="2"/>
          </rPr>
          <t>Oriente</t>
        </r>
        <r>
          <rPr>
            <sz val="9"/>
            <color indexed="81"/>
            <rFont val="Tahoma"/>
            <family val="2"/>
          </rPr>
          <t xml:space="preserve">
</t>
        </r>
      </text>
    </comment>
    <comment ref="H25" authorId="0" shapeId="0">
      <text>
        <r>
          <rPr>
            <b/>
            <sz val="9"/>
            <color indexed="81"/>
            <rFont val="Tahoma"/>
            <family val="2"/>
          </rPr>
          <t>Staples</t>
        </r>
      </text>
    </comment>
    <comment ref="I25" authorId="0" shapeId="0">
      <text>
        <r>
          <rPr>
            <b/>
            <sz val="9"/>
            <color indexed="81"/>
            <rFont val="Tahoma"/>
            <family val="2"/>
          </rPr>
          <t>Pacopel</t>
        </r>
      </text>
    </comment>
    <comment ref="J25" authorId="0" shapeId="0">
      <text>
        <r>
          <rPr>
            <b/>
            <sz val="9"/>
            <color indexed="81"/>
            <rFont val="Tahoma"/>
            <family val="2"/>
          </rPr>
          <t>Gimba</t>
        </r>
      </text>
    </comment>
    <comment ref="H26" authorId="0" shapeId="0">
      <text>
        <r>
          <rPr>
            <b/>
            <sz val="9"/>
            <color indexed="81"/>
            <rFont val="Tahoma"/>
            <family val="2"/>
          </rPr>
          <t>Staples</t>
        </r>
      </text>
    </comment>
    <comment ref="I26" authorId="0" shapeId="0">
      <text>
        <r>
          <rPr>
            <b/>
            <sz val="9"/>
            <color indexed="81"/>
            <rFont val="Tahoma"/>
            <family val="2"/>
          </rPr>
          <t>Pacopel</t>
        </r>
      </text>
    </comment>
    <comment ref="J26" authorId="0" shapeId="0">
      <text>
        <r>
          <rPr>
            <b/>
            <sz val="9"/>
            <color indexed="81"/>
            <rFont val="Tahoma"/>
            <family val="2"/>
          </rPr>
          <t>Oriente</t>
        </r>
        <r>
          <rPr>
            <sz val="9"/>
            <color indexed="81"/>
            <rFont val="Tahoma"/>
            <family val="2"/>
          </rPr>
          <t xml:space="preserve">
</t>
        </r>
      </text>
    </comment>
    <comment ref="H27" authorId="0" shapeId="0">
      <text>
        <r>
          <rPr>
            <b/>
            <sz val="9"/>
            <color indexed="81"/>
            <rFont val="Tahoma"/>
            <family val="2"/>
          </rPr>
          <t>Ferragem Seixas</t>
        </r>
      </text>
    </comment>
    <comment ref="I27" authorId="0" shapeId="0">
      <text>
        <r>
          <rPr>
            <b/>
            <sz val="9"/>
            <color indexed="81"/>
            <rFont val="Tahoma"/>
            <family val="2"/>
          </rPr>
          <t>Dutra Máquinas</t>
        </r>
      </text>
    </comment>
    <comment ref="J27" authorId="0" shapeId="0">
      <text>
        <r>
          <rPr>
            <b/>
            <sz val="9"/>
            <color indexed="81"/>
            <rFont val="Tahoma"/>
            <family val="2"/>
          </rPr>
          <t>Kalunga</t>
        </r>
      </text>
    </comment>
    <comment ref="H28" authorId="0" shapeId="0">
      <text>
        <r>
          <rPr>
            <b/>
            <sz val="9"/>
            <color indexed="81"/>
            <rFont val="Tahoma"/>
            <family val="2"/>
          </rPr>
          <t>Ferragem Seixas</t>
        </r>
      </text>
    </comment>
    <comment ref="I28" authorId="0" shapeId="0">
      <text>
        <r>
          <rPr>
            <b/>
            <sz val="9"/>
            <color indexed="81"/>
            <rFont val="Tahoma"/>
            <family val="2"/>
          </rPr>
          <t>Dutra Máquinas</t>
        </r>
      </text>
    </comment>
    <comment ref="J28" authorId="0" shapeId="0">
      <text>
        <r>
          <rPr>
            <b/>
            <sz val="9"/>
            <color indexed="81"/>
            <rFont val="Tahoma"/>
            <family val="2"/>
          </rPr>
          <t>Kalunga</t>
        </r>
      </text>
    </comment>
    <comment ref="H29" authorId="0" shapeId="0">
      <text>
        <r>
          <rPr>
            <b/>
            <sz val="9"/>
            <color indexed="81"/>
            <rFont val="Tahoma"/>
            <family val="2"/>
          </rPr>
          <t>Ferragem Seixas</t>
        </r>
      </text>
    </comment>
    <comment ref="I29" authorId="0" shapeId="0">
      <text>
        <r>
          <rPr>
            <b/>
            <sz val="9"/>
            <color indexed="81"/>
            <rFont val="Tahoma"/>
            <family val="2"/>
          </rPr>
          <t>Dutra Máquinas</t>
        </r>
      </text>
    </comment>
    <comment ref="J29" authorId="0" shapeId="0">
      <text>
        <r>
          <rPr>
            <b/>
            <sz val="9"/>
            <color indexed="81"/>
            <rFont val="Tahoma"/>
            <family val="2"/>
          </rPr>
          <t>Loja do Mecânico</t>
        </r>
      </text>
    </comment>
    <comment ref="H30" authorId="0" shapeId="0">
      <text>
        <r>
          <rPr>
            <b/>
            <sz val="9"/>
            <color indexed="81"/>
            <rFont val="Tahoma"/>
            <family val="2"/>
          </rPr>
          <t>Staples</t>
        </r>
      </text>
    </comment>
    <comment ref="I30" authorId="0" shapeId="0">
      <text>
        <r>
          <rPr>
            <b/>
            <sz val="9"/>
            <color indexed="81"/>
            <rFont val="Tahoma"/>
            <family val="2"/>
          </rPr>
          <t>Gimba</t>
        </r>
      </text>
    </comment>
    <comment ref="J30" authorId="0" shapeId="0">
      <text>
        <r>
          <rPr>
            <b/>
            <sz val="9"/>
            <color indexed="81"/>
            <rFont val="Tahoma"/>
            <family val="2"/>
          </rPr>
          <t>Oriente</t>
        </r>
        <r>
          <rPr>
            <sz val="9"/>
            <color indexed="81"/>
            <rFont val="Tahoma"/>
            <family val="2"/>
          </rPr>
          <t xml:space="preserve">
</t>
        </r>
      </text>
    </comment>
    <comment ref="H31" authorId="0" shapeId="0">
      <text>
        <r>
          <rPr>
            <b/>
            <sz val="9"/>
            <color indexed="81"/>
            <rFont val="Tahoma"/>
            <family val="2"/>
          </rPr>
          <t>Pão de Açúcar</t>
        </r>
      </text>
    </comment>
    <comment ref="I31" authorId="0" shapeId="0">
      <text>
        <r>
          <rPr>
            <b/>
            <sz val="9"/>
            <color indexed="81"/>
            <rFont val="Tahoma"/>
            <family val="2"/>
          </rPr>
          <t>Pão-de-Açúcar</t>
        </r>
      </text>
    </comment>
    <comment ref="J31" authorId="0" shapeId="0">
      <text>
        <r>
          <rPr>
            <b/>
            <sz val="9"/>
            <color indexed="81"/>
            <rFont val="Tahoma"/>
            <family val="2"/>
          </rPr>
          <t>Nacional</t>
        </r>
      </text>
    </comment>
    <comment ref="H32" authorId="0" shapeId="0">
      <text>
        <r>
          <rPr>
            <b/>
            <sz val="9"/>
            <color indexed="81"/>
            <rFont val="Tahoma"/>
            <family val="2"/>
          </rPr>
          <t>Staples</t>
        </r>
      </text>
    </comment>
    <comment ref="I32" authorId="0" shapeId="0">
      <text>
        <r>
          <rPr>
            <b/>
            <sz val="9"/>
            <color indexed="81"/>
            <rFont val="Tahoma"/>
            <family val="2"/>
          </rPr>
          <t>Gimba</t>
        </r>
      </text>
    </comment>
    <comment ref="J32" authorId="0" shapeId="0">
      <text>
        <r>
          <rPr>
            <b/>
            <sz val="9"/>
            <color indexed="81"/>
            <rFont val="Tahoma"/>
            <family val="2"/>
          </rPr>
          <t>Oriente</t>
        </r>
      </text>
    </comment>
    <comment ref="H33" authorId="0" shapeId="0">
      <text>
        <r>
          <rPr>
            <b/>
            <sz val="9"/>
            <color indexed="81"/>
            <rFont val="Tahoma"/>
            <family val="2"/>
          </rPr>
          <t>Staples</t>
        </r>
      </text>
    </comment>
    <comment ref="I33" authorId="0" shapeId="0">
      <text>
        <r>
          <rPr>
            <b/>
            <sz val="9"/>
            <color indexed="81"/>
            <rFont val="Tahoma"/>
            <family val="2"/>
          </rPr>
          <t>Santa Caixa</t>
        </r>
      </text>
    </comment>
    <comment ref="J33" authorId="0" shapeId="0">
      <text>
        <r>
          <rPr>
            <b/>
            <sz val="9"/>
            <color indexed="81"/>
            <rFont val="Tahoma"/>
            <family val="2"/>
          </rPr>
          <t>Gimba</t>
        </r>
      </text>
    </comment>
    <comment ref="H34" authorId="0" shapeId="0">
      <text>
        <r>
          <rPr>
            <b/>
            <sz val="9"/>
            <color indexed="81"/>
            <rFont val="Tahoma"/>
            <family val="2"/>
          </rPr>
          <t>Staples</t>
        </r>
      </text>
    </comment>
    <comment ref="I34" authorId="0" shapeId="0">
      <text>
        <r>
          <rPr>
            <b/>
            <sz val="9"/>
            <color indexed="81"/>
            <rFont val="Tahoma"/>
            <family val="2"/>
          </rPr>
          <t>Pacopel</t>
        </r>
      </text>
    </comment>
    <comment ref="J34" authorId="0" shapeId="0">
      <text>
        <r>
          <rPr>
            <b/>
            <sz val="9"/>
            <color indexed="81"/>
            <rFont val="Tahoma"/>
            <family val="2"/>
          </rPr>
          <t>Oriente</t>
        </r>
        <r>
          <rPr>
            <sz val="9"/>
            <color indexed="81"/>
            <rFont val="Tahoma"/>
            <family val="2"/>
          </rPr>
          <t xml:space="preserve">
</t>
        </r>
      </text>
    </comment>
    <comment ref="H35" authorId="0" shapeId="0">
      <text>
        <r>
          <rPr>
            <b/>
            <sz val="9"/>
            <color indexed="81"/>
            <rFont val="Tahoma"/>
            <family val="2"/>
          </rPr>
          <t>Acadêmica</t>
        </r>
      </text>
    </comment>
    <comment ref="H36" authorId="0" shapeId="0">
      <text>
        <r>
          <rPr>
            <b/>
            <sz val="9"/>
            <color indexed="81"/>
            <rFont val="Tahoma"/>
            <family val="2"/>
          </rPr>
          <t>Staples</t>
        </r>
      </text>
    </comment>
    <comment ref="I36" authorId="0" shapeId="0">
      <text>
        <r>
          <rPr>
            <b/>
            <sz val="9"/>
            <color indexed="81"/>
            <rFont val="Tahoma"/>
            <family val="2"/>
          </rPr>
          <t>Pacopel</t>
        </r>
      </text>
    </comment>
    <comment ref="J36" authorId="0" shapeId="0">
      <text>
        <r>
          <rPr>
            <b/>
            <sz val="9"/>
            <color indexed="81"/>
            <rFont val="Tahoma"/>
            <family val="2"/>
          </rPr>
          <t>Oriente</t>
        </r>
        <r>
          <rPr>
            <sz val="9"/>
            <color indexed="81"/>
            <rFont val="Tahoma"/>
            <family val="2"/>
          </rPr>
          <t xml:space="preserve">
</t>
        </r>
      </text>
    </comment>
    <comment ref="H37" authorId="0" shapeId="0">
      <text>
        <r>
          <rPr>
            <b/>
            <sz val="9"/>
            <color indexed="81"/>
            <rFont val="Tahoma"/>
            <family val="2"/>
          </rPr>
          <t>Acadêmica</t>
        </r>
      </text>
    </comment>
    <comment ref="I37" authorId="0" shapeId="0">
      <text>
        <r>
          <rPr>
            <b/>
            <sz val="9"/>
            <color indexed="81"/>
            <rFont val="Tahoma"/>
            <family val="2"/>
          </rPr>
          <t>Gimba</t>
        </r>
      </text>
    </comment>
    <comment ref="J37" authorId="0" shapeId="0">
      <text>
        <r>
          <rPr>
            <b/>
            <sz val="9"/>
            <color indexed="81"/>
            <rFont val="Tahoma"/>
            <family val="2"/>
          </rPr>
          <t>Staples</t>
        </r>
      </text>
    </comment>
    <comment ref="H38" authorId="0" shapeId="0">
      <text>
        <r>
          <rPr>
            <b/>
            <sz val="9"/>
            <color indexed="81"/>
            <rFont val="Tahoma"/>
            <family val="2"/>
          </rPr>
          <t>Staples</t>
        </r>
      </text>
    </comment>
    <comment ref="I38" authorId="0" shapeId="0">
      <text>
        <r>
          <rPr>
            <b/>
            <sz val="9"/>
            <color indexed="81"/>
            <rFont val="Tahoma"/>
            <family val="2"/>
          </rPr>
          <t>Pacopel</t>
        </r>
      </text>
    </comment>
    <comment ref="J38" authorId="0" shapeId="0">
      <text>
        <r>
          <rPr>
            <b/>
            <sz val="9"/>
            <color indexed="81"/>
            <rFont val="Tahoma"/>
            <family val="2"/>
          </rPr>
          <t>Oriente</t>
        </r>
        <r>
          <rPr>
            <sz val="9"/>
            <color indexed="81"/>
            <rFont val="Tahoma"/>
            <family val="2"/>
          </rPr>
          <t xml:space="preserve">
</t>
        </r>
      </text>
    </comment>
    <comment ref="H39" authorId="0" shapeId="0">
      <text>
        <r>
          <rPr>
            <b/>
            <sz val="9"/>
            <color indexed="81"/>
            <rFont val="Tahoma"/>
            <family val="2"/>
          </rPr>
          <t>Staples</t>
        </r>
      </text>
    </comment>
    <comment ref="J39" authorId="0" shapeId="0">
      <text>
        <r>
          <rPr>
            <b/>
            <sz val="9"/>
            <color indexed="81"/>
            <rFont val="Tahoma"/>
            <family val="2"/>
          </rPr>
          <t>Oriente</t>
        </r>
        <r>
          <rPr>
            <sz val="9"/>
            <color indexed="81"/>
            <rFont val="Tahoma"/>
            <family val="2"/>
          </rPr>
          <t xml:space="preserve">
</t>
        </r>
      </text>
    </comment>
    <comment ref="H40" authorId="0" shapeId="0">
      <text>
        <r>
          <rPr>
            <b/>
            <sz val="9"/>
            <color indexed="81"/>
            <rFont val="Tahoma"/>
            <family val="2"/>
          </rPr>
          <t>Staples</t>
        </r>
      </text>
    </comment>
    <comment ref="I40" authorId="0" shapeId="0">
      <text>
        <r>
          <rPr>
            <b/>
            <sz val="9"/>
            <color indexed="81"/>
            <rFont val="Tahoma"/>
            <family val="2"/>
          </rPr>
          <t>Pacopel</t>
        </r>
      </text>
    </comment>
    <comment ref="J40" authorId="0" shapeId="0">
      <text>
        <r>
          <rPr>
            <b/>
            <sz val="9"/>
            <color indexed="81"/>
            <rFont val="Tahoma"/>
            <family val="2"/>
          </rPr>
          <t>Oriente</t>
        </r>
        <r>
          <rPr>
            <sz val="9"/>
            <color indexed="81"/>
            <rFont val="Tahoma"/>
            <family val="2"/>
          </rPr>
          <t xml:space="preserve">
</t>
        </r>
      </text>
    </comment>
    <comment ref="H41" authorId="0" shapeId="0">
      <text>
        <r>
          <rPr>
            <b/>
            <sz val="9"/>
            <color indexed="81"/>
            <rFont val="Tahoma"/>
            <family val="2"/>
          </rPr>
          <t>Acadêmica</t>
        </r>
      </text>
    </comment>
    <comment ref="I41" authorId="0" shapeId="0">
      <text>
        <r>
          <rPr>
            <b/>
            <sz val="9"/>
            <color indexed="81"/>
            <rFont val="Tahoma"/>
            <family val="2"/>
          </rPr>
          <t>Gimba</t>
        </r>
      </text>
    </comment>
    <comment ref="J41" authorId="0" shapeId="0">
      <text>
        <r>
          <rPr>
            <b/>
            <sz val="9"/>
            <color indexed="81"/>
            <rFont val="Tahoma"/>
            <family val="2"/>
          </rPr>
          <t>Staples</t>
        </r>
      </text>
    </comment>
    <comment ref="H42" authorId="0" shapeId="0">
      <text>
        <r>
          <rPr>
            <b/>
            <sz val="9"/>
            <color indexed="81"/>
            <rFont val="Tahoma"/>
            <family val="2"/>
          </rPr>
          <t>Staples</t>
        </r>
      </text>
    </comment>
    <comment ref="I42" authorId="0" shapeId="0">
      <text>
        <r>
          <rPr>
            <b/>
            <sz val="9"/>
            <color indexed="81"/>
            <rFont val="Tahoma"/>
            <family val="2"/>
          </rPr>
          <t>Pacopel</t>
        </r>
      </text>
    </comment>
    <comment ref="J42" authorId="0" shapeId="0">
      <text>
        <r>
          <rPr>
            <b/>
            <sz val="9"/>
            <color indexed="81"/>
            <rFont val="Tahoma"/>
            <family val="2"/>
          </rPr>
          <t>Oriente</t>
        </r>
        <r>
          <rPr>
            <sz val="9"/>
            <color indexed="81"/>
            <rFont val="Tahoma"/>
            <family val="2"/>
          </rPr>
          <t xml:space="preserve">
</t>
        </r>
      </text>
    </comment>
    <comment ref="H43" authorId="0" shapeId="0">
      <text>
        <r>
          <rPr>
            <b/>
            <sz val="9"/>
            <color indexed="81"/>
            <rFont val="Tahoma"/>
            <family val="2"/>
          </rPr>
          <t>Staples</t>
        </r>
      </text>
    </comment>
    <comment ref="I43" authorId="0" shapeId="0">
      <text>
        <r>
          <rPr>
            <b/>
            <sz val="9"/>
            <color indexed="81"/>
            <rFont val="Tahoma"/>
            <family val="2"/>
          </rPr>
          <t>Pacopel</t>
        </r>
      </text>
    </comment>
    <comment ref="J43" authorId="0" shapeId="0">
      <text>
        <r>
          <rPr>
            <b/>
            <sz val="9"/>
            <color indexed="81"/>
            <rFont val="Tahoma"/>
            <family val="2"/>
          </rPr>
          <t>Oriente</t>
        </r>
        <r>
          <rPr>
            <sz val="9"/>
            <color indexed="81"/>
            <rFont val="Tahoma"/>
            <family val="2"/>
          </rPr>
          <t xml:space="preserve">
</t>
        </r>
      </text>
    </comment>
    <comment ref="H44" authorId="0" shapeId="0">
      <text>
        <r>
          <rPr>
            <b/>
            <sz val="9"/>
            <color indexed="81"/>
            <rFont val="Tahoma"/>
            <family val="2"/>
          </rPr>
          <t>Staples</t>
        </r>
      </text>
    </comment>
    <comment ref="I44" authorId="0" shapeId="0">
      <text>
        <r>
          <rPr>
            <b/>
            <sz val="9"/>
            <color indexed="81"/>
            <rFont val="Tahoma"/>
            <family val="2"/>
          </rPr>
          <t>Pacopel</t>
        </r>
      </text>
    </comment>
    <comment ref="J44" authorId="0" shapeId="0">
      <text>
        <r>
          <rPr>
            <b/>
            <sz val="9"/>
            <color indexed="81"/>
            <rFont val="Tahoma"/>
            <family val="2"/>
          </rPr>
          <t>Oriente</t>
        </r>
        <r>
          <rPr>
            <sz val="9"/>
            <color indexed="81"/>
            <rFont val="Tahoma"/>
            <family val="2"/>
          </rPr>
          <t xml:space="preserve">
</t>
        </r>
      </text>
    </comment>
    <comment ref="H45" authorId="0" shapeId="0">
      <text>
        <r>
          <rPr>
            <b/>
            <sz val="9"/>
            <color indexed="81"/>
            <rFont val="Tahoma"/>
            <family val="2"/>
          </rPr>
          <t>Staples</t>
        </r>
      </text>
    </comment>
    <comment ref="I45" authorId="0" shapeId="0">
      <text>
        <r>
          <rPr>
            <b/>
            <sz val="9"/>
            <color indexed="81"/>
            <rFont val="Tahoma"/>
            <family val="2"/>
          </rPr>
          <t>Pacopel</t>
        </r>
      </text>
    </comment>
    <comment ref="J45" authorId="0" shapeId="0">
      <text>
        <r>
          <rPr>
            <b/>
            <sz val="9"/>
            <color indexed="81"/>
            <rFont val="Tahoma"/>
            <family val="2"/>
          </rPr>
          <t>Oriente</t>
        </r>
        <r>
          <rPr>
            <sz val="9"/>
            <color indexed="81"/>
            <rFont val="Tahoma"/>
            <family val="2"/>
          </rPr>
          <t xml:space="preserve">
</t>
        </r>
      </text>
    </comment>
    <comment ref="H46" authorId="0" shapeId="0">
      <text>
        <r>
          <rPr>
            <b/>
            <sz val="9"/>
            <color indexed="81"/>
            <rFont val="Tahoma"/>
            <family val="2"/>
          </rPr>
          <t>Staples</t>
        </r>
      </text>
    </comment>
    <comment ref="I46" authorId="0" shapeId="0">
      <text>
        <r>
          <rPr>
            <b/>
            <sz val="9"/>
            <color indexed="81"/>
            <rFont val="Tahoma"/>
            <family val="2"/>
          </rPr>
          <t>Kalunga</t>
        </r>
      </text>
    </comment>
    <comment ref="J46" authorId="0" shapeId="0">
      <text>
        <r>
          <rPr>
            <b/>
            <sz val="9"/>
            <color indexed="81"/>
            <rFont val="Tahoma"/>
            <family val="2"/>
          </rPr>
          <t>Oriente</t>
        </r>
        <r>
          <rPr>
            <sz val="9"/>
            <color indexed="81"/>
            <rFont val="Tahoma"/>
            <family val="2"/>
          </rPr>
          <t xml:space="preserve">
</t>
        </r>
      </text>
    </comment>
    <comment ref="H47" authorId="0" shapeId="0">
      <text>
        <r>
          <rPr>
            <b/>
            <sz val="9"/>
            <color indexed="81"/>
            <rFont val="Tahoma"/>
            <family val="2"/>
          </rPr>
          <t>Staples</t>
        </r>
      </text>
    </comment>
    <comment ref="I47" authorId="0" shapeId="0">
      <text>
        <r>
          <rPr>
            <b/>
            <sz val="9"/>
            <color indexed="81"/>
            <rFont val="Tahoma"/>
            <family val="2"/>
          </rPr>
          <t>Cia do Software</t>
        </r>
      </text>
    </comment>
    <comment ref="J47" authorId="0" shapeId="0">
      <text>
        <r>
          <rPr>
            <b/>
            <sz val="9"/>
            <color indexed="81"/>
            <rFont val="Tahoma"/>
            <family val="2"/>
          </rPr>
          <t>Oriente</t>
        </r>
        <r>
          <rPr>
            <sz val="9"/>
            <color indexed="81"/>
            <rFont val="Tahoma"/>
            <family val="2"/>
          </rPr>
          <t xml:space="preserve">
</t>
        </r>
      </text>
    </comment>
    <comment ref="H48" authorId="0" shapeId="0">
      <text>
        <r>
          <rPr>
            <b/>
            <sz val="9"/>
            <color indexed="81"/>
            <rFont val="Tahoma"/>
            <family val="2"/>
          </rPr>
          <t>Acadêmica</t>
        </r>
      </text>
    </comment>
    <comment ref="I48" authorId="0" shapeId="0">
      <text>
        <r>
          <rPr>
            <b/>
            <sz val="9"/>
            <color indexed="81"/>
            <rFont val="Tahoma"/>
            <family val="2"/>
          </rPr>
          <t>Supritec</t>
        </r>
      </text>
    </comment>
    <comment ref="J48" authorId="0" shapeId="0">
      <text>
        <r>
          <rPr>
            <b/>
            <sz val="9"/>
            <color indexed="81"/>
            <rFont val="Tahoma"/>
            <family val="2"/>
          </rPr>
          <t>Oriente</t>
        </r>
        <r>
          <rPr>
            <sz val="9"/>
            <color indexed="81"/>
            <rFont val="Tahoma"/>
            <family val="2"/>
          </rPr>
          <t xml:space="preserve">
</t>
        </r>
      </text>
    </comment>
    <comment ref="H49" authorId="0" shapeId="0">
      <text>
        <r>
          <rPr>
            <b/>
            <sz val="9"/>
            <color indexed="81"/>
            <rFont val="Tahoma"/>
            <family val="2"/>
          </rPr>
          <t>Balão da Informática</t>
        </r>
      </text>
    </comment>
    <comment ref="I49" authorId="0" shapeId="0">
      <text>
        <r>
          <rPr>
            <b/>
            <sz val="9"/>
            <color indexed="81"/>
            <rFont val="Tahoma"/>
            <family val="2"/>
          </rPr>
          <t>Eletrônica do Professor</t>
        </r>
      </text>
    </comment>
    <comment ref="J49" authorId="0" shapeId="0">
      <text>
        <r>
          <rPr>
            <b/>
            <sz val="9"/>
            <color indexed="81"/>
            <rFont val="Tahoma"/>
            <family val="2"/>
          </rPr>
          <t>Oriente</t>
        </r>
        <r>
          <rPr>
            <sz val="9"/>
            <color indexed="81"/>
            <rFont val="Tahoma"/>
            <family val="2"/>
          </rPr>
          <t xml:space="preserve">
</t>
        </r>
      </text>
    </comment>
    <comment ref="H50" authorId="0" shapeId="0">
      <text>
        <r>
          <rPr>
            <b/>
            <sz val="9"/>
            <color indexed="81"/>
            <rFont val="Tahoma"/>
            <family val="2"/>
          </rPr>
          <t>Gimba</t>
        </r>
      </text>
    </comment>
    <comment ref="I50" authorId="0" shapeId="0">
      <text>
        <r>
          <rPr>
            <b/>
            <sz val="9"/>
            <color indexed="81"/>
            <rFont val="Tahoma"/>
            <family val="2"/>
          </rPr>
          <t>Pacopel</t>
        </r>
      </text>
    </comment>
    <comment ref="J50" authorId="0" shapeId="0">
      <text>
        <r>
          <rPr>
            <b/>
            <sz val="9"/>
            <color indexed="81"/>
            <rFont val="Tahoma"/>
            <family val="2"/>
          </rPr>
          <t>Triunfo Papéis</t>
        </r>
      </text>
    </comment>
    <comment ref="H51" authorId="0" shapeId="0">
      <text>
        <r>
          <rPr>
            <b/>
            <sz val="9"/>
            <color indexed="81"/>
            <rFont val="Tahoma"/>
            <family val="2"/>
          </rPr>
          <t>Gimba</t>
        </r>
      </text>
    </comment>
    <comment ref="I51" authorId="0" shapeId="0">
      <text>
        <r>
          <rPr>
            <b/>
            <sz val="9"/>
            <color indexed="81"/>
            <rFont val="Tahoma"/>
            <family val="2"/>
          </rPr>
          <t>Pacopel</t>
        </r>
      </text>
    </comment>
    <comment ref="J51" authorId="0" shapeId="0">
      <text>
        <r>
          <rPr>
            <b/>
            <sz val="9"/>
            <color indexed="81"/>
            <rFont val="Tahoma"/>
            <family val="2"/>
          </rPr>
          <t>Triunfo Papéis</t>
        </r>
      </text>
    </comment>
    <comment ref="H52" authorId="0" shapeId="0">
      <text>
        <r>
          <rPr>
            <b/>
            <sz val="9"/>
            <color indexed="81"/>
            <rFont val="Tahoma"/>
            <family val="2"/>
          </rPr>
          <t>Acadêmica</t>
        </r>
      </text>
    </comment>
    <comment ref="I52" authorId="0" shapeId="0">
      <text>
        <r>
          <rPr>
            <b/>
            <sz val="9"/>
            <color indexed="81"/>
            <rFont val="Tahoma"/>
            <family val="2"/>
          </rPr>
          <t>Pacopel</t>
        </r>
      </text>
    </comment>
    <comment ref="J52" authorId="0" shapeId="0">
      <text>
        <r>
          <rPr>
            <b/>
            <sz val="9"/>
            <color indexed="81"/>
            <rFont val="Tahoma"/>
            <family val="2"/>
          </rPr>
          <t>Preço Praticado</t>
        </r>
      </text>
    </comment>
    <comment ref="H53" authorId="0" shapeId="0">
      <text>
        <r>
          <rPr>
            <b/>
            <sz val="9"/>
            <color indexed="81"/>
            <rFont val="Tahoma"/>
            <family val="2"/>
          </rPr>
          <t>Gimba</t>
        </r>
      </text>
    </comment>
    <comment ref="I53" authorId="0" shapeId="0">
      <text>
        <r>
          <rPr>
            <b/>
            <sz val="9"/>
            <color indexed="81"/>
            <rFont val="Tahoma"/>
            <family val="2"/>
          </rPr>
          <t>Pacopel</t>
        </r>
      </text>
    </comment>
    <comment ref="J53" authorId="0" shapeId="0">
      <text>
        <r>
          <rPr>
            <b/>
            <sz val="9"/>
            <color indexed="81"/>
            <rFont val="Tahoma"/>
            <family val="2"/>
          </rPr>
          <t>Triunfo Papéis</t>
        </r>
      </text>
    </comment>
    <comment ref="H54" authorId="0" shapeId="0">
      <text>
        <r>
          <rPr>
            <b/>
            <sz val="9"/>
            <color indexed="81"/>
            <rFont val="Tahoma"/>
            <family val="2"/>
          </rPr>
          <t>Gimba</t>
        </r>
      </text>
    </comment>
    <comment ref="I54" authorId="0" shapeId="0">
      <text>
        <r>
          <rPr>
            <b/>
            <sz val="9"/>
            <color indexed="81"/>
            <rFont val="Tahoma"/>
            <family val="2"/>
          </rPr>
          <t>Pacopel</t>
        </r>
      </text>
    </comment>
    <comment ref="J54" authorId="0" shapeId="0">
      <text>
        <r>
          <rPr>
            <b/>
            <sz val="9"/>
            <color indexed="81"/>
            <rFont val="Tahoma"/>
            <family val="2"/>
          </rPr>
          <t>Triunfo Papéis</t>
        </r>
      </text>
    </comment>
    <comment ref="H55" authorId="0" shapeId="0">
      <text>
        <r>
          <rPr>
            <b/>
            <sz val="9"/>
            <color indexed="81"/>
            <rFont val="Tahoma"/>
            <family val="2"/>
          </rPr>
          <t>Pão de Acúcar</t>
        </r>
      </text>
    </comment>
    <comment ref="I55" authorId="0" shapeId="0">
      <text>
        <r>
          <rPr>
            <b/>
            <sz val="9"/>
            <color indexed="81"/>
            <rFont val="Tahoma"/>
            <family val="2"/>
          </rPr>
          <t>Suprioeste</t>
        </r>
      </text>
    </comment>
    <comment ref="J55" authorId="0" shapeId="0">
      <text>
        <r>
          <rPr>
            <b/>
            <sz val="9"/>
            <color indexed="81"/>
            <rFont val="Tahoma"/>
            <family val="2"/>
          </rPr>
          <t>VipFácil</t>
        </r>
      </text>
    </comment>
    <comment ref="H56" authorId="0" shapeId="0">
      <text>
        <r>
          <rPr>
            <b/>
            <sz val="9"/>
            <color indexed="81"/>
            <rFont val="Tahoma"/>
            <family val="2"/>
          </rPr>
          <t>Mercado Varejista</t>
        </r>
      </text>
    </comment>
    <comment ref="I56" authorId="0" shapeId="0">
      <text>
        <r>
          <rPr>
            <b/>
            <sz val="9"/>
            <color indexed="81"/>
            <rFont val="Tahoma"/>
            <family val="2"/>
          </rPr>
          <t>Santo Amaro Limpeza</t>
        </r>
      </text>
    </comment>
    <comment ref="J56" authorId="0" shapeId="0">
      <text>
        <r>
          <rPr>
            <b/>
            <sz val="9"/>
            <color indexed="81"/>
            <rFont val="Tahoma"/>
            <family val="2"/>
          </rPr>
          <t>Supreoeste</t>
        </r>
      </text>
    </comment>
    <comment ref="H57" authorId="0" shapeId="0">
      <text>
        <r>
          <rPr>
            <b/>
            <sz val="9"/>
            <color indexed="81"/>
            <rFont val="Tahoma"/>
            <family val="2"/>
          </rPr>
          <t>Acadêmica</t>
        </r>
      </text>
    </comment>
    <comment ref="I57" authorId="0" shapeId="0">
      <text>
        <r>
          <rPr>
            <b/>
            <sz val="9"/>
            <color indexed="81"/>
            <rFont val="Tahoma"/>
            <family val="2"/>
          </rPr>
          <t>Gimba</t>
        </r>
      </text>
    </comment>
    <comment ref="J57" authorId="0" shapeId="0">
      <text>
        <r>
          <rPr>
            <b/>
            <sz val="9"/>
            <color indexed="81"/>
            <rFont val="Tahoma"/>
            <family val="2"/>
          </rPr>
          <t>Loja do Jardim</t>
        </r>
      </text>
    </comment>
    <comment ref="H58" authorId="0" shapeId="0">
      <text>
        <r>
          <rPr>
            <b/>
            <sz val="9"/>
            <color indexed="81"/>
            <rFont val="Tahoma"/>
            <family val="2"/>
          </rPr>
          <t>Acadêmica</t>
        </r>
      </text>
    </comment>
    <comment ref="I58" authorId="0" shapeId="0">
      <text>
        <r>
          <rPr>
            <b/>
            <sz val="9"/>
            <color indexed="81"/>
            <rFont val="Tahoma"/>
            <family val="2"/>
          </rPr>
          <t>MercadoVarejista</t>
        </r>
      </text>
    </comment>
    <comment ref="H59" authorId="0" shapeId="0">
      <text>
        <r>
          <rPr>
            <b/>
            <sz val="9"/>
            <color indexed="81"/>
            <rFont val="Tahoma"/>
            <family val="2"/>
          </rPr>
          <t>Acadêmica</t>
        </r>
      </text>
    </comment>
    <comment ref="I59" authorId="0" shapeId="0">
      <text>
        <r>
          <rPr>
            <b/>
            <sz val="9"/>
            <color indexed="81"/>
            <rFont val="Tahoma"/>
            <family val="2"/>
          </rPr>
          <t>Gimba</t>
        </r>
      </text>
    </comment>
    <comment ref="J59" authorId="0" shapeId="0">
      <text>
        <r>
          <rPr>
            <b/>
            <sz val="9"/>
            <color indexed="81"/>
            <rFont val="Tahoma"/>
            <family val="2"/>
          </rPr>
          <t>Pão de Açúcar</t>
        </r>
      </text>
    </comment>
    <comment ref="H60" authorId="0" shapeId="0">
      <text>
        <r>
          <rPr>
            <b/>
            <sz val="9"/>
            <color indexed="81"/>
            <rFont val="Tahoma"/>
            <family val="2"/>
          </rPr>
          <t>Acadêmica</t>
        </r>
      </text>
    </comment>
    <comment ref="I60" authorId="0" shapeId="0">
      <text>
        <r>
          <rPr>
            <b/>
            <sz val="9"/>
            <color indexed="81"/>
            <rFont val="Tahoma"/>
            <family val="2"/>
          </rPr>
          <t>Gimba</t>
        </r>
      </text>
    </comment>
    <comment ref="J60" authorId="0" shapeId="0">
      <text>
        <r>
          <rPr>
            <b/>
            <sz val="9"/>
            <color indexed="81"/>
            <rFont val="Tahoma"/>
            <family val="2"/>
          </rPr>
          <t>Pão de Açúcar</t>
        </r>
      </text>
    </comment>
    <comment ref="H61" authorId="0" shapeId="0">
      <text>
        <r>
          <rPr>
            <b/>
            <sz val="9"/>
            <color indexed="81"/>
            <rFont val="Tahoma"/>
            <family val="2"/>
          </rPr>
          <t>Acadêmica</t>
        </r>
      </text>
    </comment>
    <comment ref="I61" authorId="0" shapeId="0">
      <text>
        <r>
          <rPr>
            <b/>
            <sz val="9"/>
            <color indexed="81"/>
            <rFont val="Tahoma"/>
            <family val="2"/>
          </rPr>
          <t>Pão de Açúcar</t>
        </r>
      </text>
    </comment>
    <comment ref="J61" authorId="0" shapeId="0">
      <text>
        <r>
          <rPr>
            <b/>
            <sz val="9"/>
            <color indexed="81"/>
            <rFont val="Tahoma"/>
            <family val="2"/>
          </rPr>
          <t>Panvel</t>
        </r>
      </text>
    </comment>
    <comment ref="H62" authorId="0" shapeId="0">
      <text>
        <r>
          <rPr>
            <b/>
            <sz val="9"/>
            <color indexed="81"/>
            <rFont val="Tahoma"/>
            <family val="2"/>
          </rPr>
          <t>Acadêmica</t>
        </r>
      </text>
    </comment>
    <comment ref="I62" authorId="0" shapeId="0">
      <text>
        <r>
          <rPr>
            <b/>
            <sz val="9"/>
            <color indexed="81"/>
            <rFont val="Tahoma"/>
            <family val="2"/>
          </rPr>
          <t>Extra</t>
        </r>
      </text>
    </comment>
    <comment ref="J62" authorId="0" shapeId="0">
      <text>
        <r>
          <rPr>
            <b/>
            <sz val="9"/>
            <color indexed="81"/>
            <rFont val="Tahoma"/>
            <family val="2"/>
          </rPr>
          <t>Panvel</t>
        </r>
      </text>
    </comment>
    <comment ref="H63" authorId="0" shapeId="0">
      <text>
        <r>
          <rPr>
            <b/>
            <sz val="9"/>
            <color indexed="81"/>
            <rFont val="Tahoma"/>
            <family val="2"/>
          </rPr>
          <t>Extra</t>
        </r>
      </text>
    </comment>
    <comment ref="I63" authorId="0" shapeId="0">
      <text>
        <r>
          <rPr>
            <b/>
            <sz val="9"/>
            <color indexed="81"/>
            <rFont val="Tahoma"/>
            <family val="2"/>
          </rPr>
          <t>Kalunga</t>
        </r>
      </text>
    </comment>
    <comment ref="J63" authorId="0" shapeId="0">
      <text>
        <r>
          <rPr>
            <b/>
            <sz val="9"/>
            <color indexed="81"/>
            <rFont val="Tahoma"/>
            <family val="2"/>
          </rPr>
          <t>Staples</t>
        </r>
      </text>
    </comment>
    <comment ref="H64" authorId="0" shapeId="0">
      <text>
        <r>
          <rPr>
            <b/>
            <sz val="9"/>
            <color indexed="81"/>
            <rFont val="Tahoma"/>
            <family val="2"/>
          </rPr>
          <t>Casa Cruz</t>
        </r>
      </text>
    </comment>
    <comment ref="I64" authorId="0" shapeId="0">
      <text>
        <r>
          <rPr>
            <b/>
            <sz val="9"/>
            <color indexed="81"/>
            <rFont val="Tahoma"/>
            <family val="2"/>
          </rPr>
          <t>Pacopel</t>
        </r>
      </text>
    </comment>
    <comment ref="J64" authorId="0" shapeId="0">
      <text>
        <r>
          <rPr>
            <b/>
            <sz val="9"/>
            <color indexed="81"/>
            <rFont val="Tahoma"/>
            <family val="2"/>
          </rPr>
          <t>Oriente</t>
        </r>
        <r>
          <rPr>
            <sz val="9"/>
            <color indexed="81"/>
            <rFont val="Tahoma"/>
            <family val="2"/>
          </rPr>
          <t xml:space="preserve">
</t>
        </r>
      </text>
    </comment>
    <comment ref="H65" authorId="0" shapeId="0">
      <text>
        <r>
          <rPr>
            <b/>
            <sz val="9"/>
            <color indexed="81"/>
            <rFont val="Tahoma"/>
            <family val="2"/>
          </rPr>
          <t>Staples</t>
        </r>
      </text>
    </comment>
    <comment ref="I65" authorId="0" shapeId="0">
      <text>
        <r>
          <rPr>
            <b/>
            <sz val="9"/>
            <color indexed="81"/>
            <rFont val="Tahoma"/>
            <family val="2"/>
          </rPr>
          <t>Pacopel</t>
        </r>
      </text>
    </comment>
    <comment ref="J65" authorId="0" shapeId="0">
      <text>
        <r>
          <rPr>
            <b/>
            <sz val="9"/>
            <color indexed="81"/>
            <rFont val="Tahoma"/>
            <family val="2"/>
          </rPr>
          <t>Oriente</t>
        </r>
        <r>
          <rPr>
            <sz val="9"/>
            <color indexed="81"/>
            <rFont val="Tahoma"/>
            <family val="2"/>
          </rPr>
          <t xml:space="preserve">
</t>
        </r>
      </text>
    </comment>
    <comment ref="H66" authorId="0" shapeId="0">
      <text>
        <r>
          <rPr>
            <b/>
            <sz val="9"/>
            <color indexed="81"/>
            <rFont val="Tahoma"/>
            <family val="2"/>
          </rPr>
          <t>Staples</t>
        </r>
      </text>
    </comment>
    <comment ref="I66" authorId="0" shapeId="0">
      <text>
        <r>
          <rPr>
            <b/>
            <sz val="9"/>
            <color indexed="81"/>
            <rFont val="Tahoma"/>
            <family val="2"/>
          </rPr>
          <t>Pacopel</t>
        </r>
      </text>
    </comment>
    <comment ref="J66" authorId="0" shapeId="0">
      <text>
        <r>
          <rPr>
            <b/>
            <sz val="9"/>
            <color indexed="81"/>
            <rFont val="Tahoma"/>
            <family val="2"/>
          </rPr>
          <t>Oriente</t>
        </r>
        <r>
          <rPr>
            <sz val="9"/>
            <color indexed="81"/>
            <rFont val="Tahoma"/>
            <family val="2"/>
          </rPr>
          <t xml:space="preserve">
</t>
        </r>
      </text>
    </comment>
    <comment ref="H67" authorId="0" shapeId="0">
      <text>
        <r>
          <rPr>
            <b/>
            <sz val="9"/>
            <color indexed="81"/>
            <rFont val="Tahoma"/>
            <family val="2"/>
          </rPr>
          <t>Staples</t>
        </r>
      </text>
    </comment>
    <comment ref="I67" authorId="0" shapeId="0">
      <text>
        <r>
          <rPr>
            <b/>
            <sz val="9"/>
            <color indexed="81"/>
            <rFont val="Tahoma"/>
            <family val="2"/>
          </rPr>
          <t>Pacopel</t>
        </r>
      </text>
    </comment>
    <comment ref="J67" authorId="0" shapeId="0">
      <text>
        <r>
          <rPr>
            <b/>
            <sz val="9"/>
            <color indexed="81"/>
            <rFont val="Tahoma"/>
            <family val="2"/>
          </rPr>
          <t>Oriente</t>
        </r>
        <r>
          <rPr>
            <sz val="9"/>
            <color indexed="81"/>
            <rFont val="Tahoma"/>
            <family val="2"/>
          </rPr>
          <t xml:space="preserve">
</t>
        </r>
      </text>
    </comment>
    <comment ref="H68" authorId="0" shapeId="0">
      <text>
        <r>
          <rPr>
            <b/>
            <sz val="9"/>
            <color indexed="81"/>
            <rFont val="Tahoma"/>
            <family val="2"/>
          </rPr>
          <t>Extra</t>
        </r>
      </text>
    </comment>
    <comment ref="I68" authorId="0" shapeId="0">
      <text>
        <r>
          <rPr>
            <b/>
            <sz val="9"/>
            <color indexed="81"/>
            <rFont val="Tahoma"/>
            <family val="2"/>
          </rPr>
          <t>Pão de Açúcar</t>
        </r>
      </text>
    </comment>
    <comment ref="J68" authorId="0" shapeId="0">
      <text>
        <r>
          <rPr>
            <b/>
            <sz val="9"/>
            <color indexed="81"/>
            <rFont val="Tahoma"/>
            <family val="2"/>
          </rPr>
          <t>Nacional</t>
        </r>
      </text>
    </comment>
    <comment ref="H69" authorId="0" shapeId="0">
      <text>
        <r>
          <rPr>
            <b/>
            <sz val="9"/>
            <color indexed="81"/>
            <rFont val="Tahoma"/>
            <family val="2"/>
          </rPr>
          <t>Staples</t>
        </r>
      </text>
    </comment>
    <comment ref="I69" authorId="0" shapeId="0">
      <text>
        <r>
          <rPr>
            <b/>
            <sz val="9"/>
            <color indexed="81"/>
            <rFont val="Tahoma"/>
            <family val="2"/>
          </rPr>
          <t>Pacopel</t>
        </r>
      </text>
    </comment>
    <comment ref="J69" authorId="0" shapeId="0">
      <text>
        <r>
          <rPr>
            <b/>
            <sz val="9"/>
            <color indexed="81"/>
            <rFont val="Tahoma"/>
            <family val="2"/>
          </rPr>
          <t>Gimba</t>
        </r>
      </text>
    </comment>
    <comment ref="H70" authorId="0" shapeId="0">
      <text>
        <r>
          <rPr>
            <b/>
            <sz val="9"/>
            <color indexed="81"/>
            <rFont val="Tahoma"/>
            <family val="2"/>
          </rPr>
          <t>Acadêmica</t>
        </r>
      </text>
    </comment>
    <comment ref="I70" authorId="0" shapeId="0">
      <text>
        <r>
          <rPr>
            <b/>
            <sz val="9"/>
            <color indexed="81"/>
            <rFont val="Tahoma"/>
            <family val="2"/>
          </rPr>
          <t>Gimba</t>
        </r>
      </text>
    </comment>
    <comment ref="J70" authorId="0" shapeId="0">
      <text>
        <r>
          <rPr>
            <b/>
            <sz val="9"/>
            <color indexed="81"/>
            <rFont val="Tahoma"/>
            <family val="2"/>
          </rPr>
          <t>PortInfo</t>
        </r>
        <r>
          <rPr>
            <sz val="9"/>
            <color indexed="81"/>
            <rFont val="Tahoma"/>
            <family val="2"/>
          </rPr>
          <t xml:space="preserve">
</t>
        </r>
      </text>
    </comment>
    <comment ref="H71" authorId="0" shapeId="0">
      <text>
        <r>
          <rPr>
            <b/>
            <sz val="9"/>
            <color indexed="81"/>
            <rFont val="Tahoma"/>
            <family val="2"/>
          </rPr>
          <t>Acadêmica</t>
        </r>
      </text>
    </comment>
    <comment ref="I71" authorId="0" shapeId="0">
      <text>
        <r>
          <rPr>
            <b/>
            <sz val="9"/>
            <color indexed="81"/>
            <rFont val="Tahoma"/>
            <family val="2"/>
          </rPr>
          <t>Gimba</t>
        </r>
      </text>
    </comment>
    <comment ref="J71" authorId="0" shapeId="0">
      <text>
        <r>
          <rPr>
            <b/>
            <sz val="9"/>
            <color indexed="81"/>
            <rFont val="Tahoma"/>
            <family val="2"/>
          </rPr>
          <t>Eletrônica Shop</t>
        </r>
        <r>
          <rPr>
            <sz val="9"/>
            <color indexed="81"/>
            <rFont val="Tahoma"/>
            <family val="2"/>
          </rPr>
          <t xml:space="preserve">
</t>
        </r>
      </text>
    </comment>
    <comment ref="H72" authorId="0" shapeId="0">
      <text>
        <r>
          <rPr>
            <b/>
            <sz val="9"/>
            <color indexed="81"/>
            <rFont val="Tahoma"/>
            <family val="2"/>
          </rPr>
          <t>Acadêmica</t>
        </r>
      </text>
    </comment>
    <comment ref="I72" authorId="0" shapeId="0">
      <text>
        <r>
          <rPr>
            <b/>
            <sz val="9"/>
            <color indexed="81"/>
            <rFont val="Tahoma"/>
            <family val="2"/>
          </rPr>
          <t>Gimba</t>
        </r>
      </text>
    </comment>
    <comment ref="J72" authorId="0" shapeId="0">
      <text>
        <r>
          <rPr>
            <b/>
            <sz val="9"/>
            <color indexed="81"/>
            <rFont val="Tahoma"/>
            <family val="2"/>
          </rPr>
          <t>Staples</t>
        </r>
      </text>
    </comment>
    <comment ref="H73" authorId="0" shapeId="0">
      <text>
        <r>
          <rPr>
            <b/>
            <sz val="9"/>
            <color indexed="81"/>
            <rFont val="Tahoma"/>
            <family val="2"/>
          </rPr>
          <t>Acadêmica</t>
        </r>
      </text>
    </comment>
    <comment ref="I73" authorId="0" shapeId="0">
      <text>
        <r>
          <rPr>
            <b/>
            <sz val="9"/>
            <color indexed="81"/>
            <rFont val="Tahoma"/>
            <family val="2"/>
          </rPr>
          <t>Gimba</t>
        </r>
      </text>
    </comment>
    <comment ref="J73" authorId="0" shapeId="0">
      <text>
        <r>
          <rPr>
            <b/>
            <sz val="9"/>
            <color indexed="81"/>
            <rFont val="Tahoma"/>
            <family val="2"/>
          </rPr>
          <t>Oriente</t>
        </r>
        <r>
          <rPr>
            <sz val="9"/>
            <color indexed="81"/>
            <rFont val="Tahoma"/>
            <family val="2"/>
          </rPr>
          <t xml:space="preserve">
</t>
        </r>
      </text>
    </comment>
    <comment ref="H74" authorId="0" shapeId="0">
      <text>
        <r>
          <rPr>
            <b/>
            <sz val="9"/>
            <color indexed="81"/>
            <rFont val="Tahoma"/>
            <family val="2"/>
          </rPr>
          <t>Acadêmica</t>
        </r>
      </text>
    </comment>
    <comment ref="I74" authorId="0" shapeId="0">
      <text>
        <r>
          <rPr>
            <b/>
            <sz val="9"/>
            <color indexed="81"/>
            <rFont val="Tahoma"/>
            <family val="2"/>
          </rPr>
          <t>Pacopel</t>
        </r>
      </text>
    </comment>
    <comment ref="J74" authorId="0" shapeId="0">
      <text>
        <r>
          <rPr>
            <b/>
            <sz val="9"/>
            <color indexed="81"/>
            <rFont val="Tahoma"/>
            <family val="2"/>
          </rPr>
          <t>Gimba</t>
        </r>
      </text>
    </comment>
    <comment ref="H75" authorId="0" shapeId="0">
      <text>
        <r>
          <rPr>
            <b/>
            <sz val="9"/>
            <color indexed="81"/>
            <rFont val="Tahoma"/>
            <family val="2"/>
          </rPr>
          <t>Acadêmica</t>
        </r>
      </text>
    </comment>
    <comment ref="I75" authorId="0" shapeId="0">
      <text>
        <r>
          <rPr>
            <b/>
            <sz val="9"/>
            <color indexed="81"/>
            <rFont val="Tahoma"/>
            <family val="2"/>
          </rPr>
          <t>Pacopel</t>
        </r>
      </text>
    </comment>
    <comment ref="J75" authorId="0" shapeId="0">
      <text>
        <r>
          <rPr>
            <b/>
            <sz val="9"/>
            <color indexed="81"/>
            <rFont val="Tahoma"/>
            <family val="2"/>
          </rPr>
          <t>Gimba</t>
        </r>
      </text>
    </comment>
    <comment ref="H76" authorId="0" shapeId="0">
      <text>
        <r>
          <rPr>
            <b/>
            <sz val="9"/>
            <color indexed="81"/>
            <rFont val="Tahoma"/>
            <family val="2"/>
          </rPr>
          <t>Gimba</t>
        </r>
      </text>
    </comment>
    <comment ref="I76" authorId="0" shapeId="0">
      <text>
        <r>
          <rPr>
            <b/>
            <sz val="9"/>
            <color indexed="81"/>
            <rFont val="Tahoma"/>
            <family val="2"/>
          </rPr>
          <t>Pacopel</t>
        </r>
      </text>
    </comment>
    <comment ref="J76" authorId="0" shapeId="0">
      <text>
        <r>
          <rPr>
            <b/>
            <sz val="9"/>
            <color indexed="81"/>
            <rFont val="Tahoma"/>
            <family val="2"/>
          </rPr>
          <t>Oriente</t>
        </r>
        <r>
          <rPr>
            <sz val="9"/>
            <color indexed="81"/>
            <rFont val="Tahoma"/>
            <family val="2"/>
          </rPr>
          <t xml:space="preserve">
</t>
        </r>
      </text>
    </comment>
    <comment ref="H77" authorId="0" shapeId="0">
      <text>
        <r>
          <rPr>
            <b/>
            <sz val="9"/>
            <color indexed="81"/>
            <rFont val="Tahoma"/>
            <family val="2"/>
          </rPr>
          <t>Extraplus</t>
        </r>
      </text>
    </comment>
    <comment ref="I77" authorId="0" shapeId="0">
      <text>
        <r>
          <rPr>
            <b/>
            <sz val="9"/>
            <color indexed="81"/>
            <rFont val="Tahoma"/>
            <family val="2"/>
          </rPr>
          <t>Pacopel</t>
        </r>
      </text>
    </comment>
    <comment ref="J77" authorId="0" shapeId="0">
      <text>
        <r>
          <rPr>
            <b/>
            <sz val="9"/>
            <color indexed="81"/>
            <rFont val="Tahoma"/>
            <family val="2"/>
          </rPr>
          <t>Pão de Açúcar</t>
        </r>
      </text>
    </comment>
    <comment ref="H78" authorId="0" shapeId="0">
      <text>
        <r>
          <rPr>
            <b/>
            <sz val="9"/>
            <color indexed="81"/>
            <rFont val="Tahoma"/>
            <family val="2"/>
          </rPr>
          <t>Acadêmica</t>
        </r>
      </text>
    </comment>
    <comment ref="I78" authorId="0" shapeId="0">
      <text>
        <r>
          <rPr>
            <b/>
            <sz val="9"/>
            <color indexed="81"/>
            <rFont val="Tahoma"/>
            <family val="2"/>
          </rPr>
          <t>Pacopel</t>
        </r>
      </text>
    </comment>
    <comment ref="J78" authorId="0" shapeId="0">
      <text>
        <r>
          <rPr>
            <b/>
            <sz val="9"/>
            <color indexed="81"/>
            <rFont val="Tahoma"/>
            <family val="2"/>
          </rPr>
          <t>MolheCuritiba</t>
        </r>
      </text>
    </comment>
    <comment ref="H79" authorId="0" shapeId="0">
      <text>
        <r>
          <rPr>
            <b/>
            <sz val="9"/>
            <color indexed="81"/>
            <rFont val="Tahoma"/>
            <family val="2"/>
          </rPr>
          <t>Nacional</t>
        </r>
      </text>
    </comment>
    <comment ref="I79" authorId="0" shapeId="0">
      <text>
        <r>
          <rPr>
            <b/>
            <sz val="9"/>
            <color indexed="81"/>
            <rFont val="Tahoma"/>
            <family val="2"/>
          </rPr>
          <t>Pacopel</t>
        </r>
      </text>
    </comment>
    <comment ref="J79" authorId="0" shapeId="0">
      <text>
        <r>
          <rPr>
            <b/>
            <sz val="9"/>
            <color indexed="81"/>
            <rFont val="Tahoma"/>
            <family val="2"/>
          </rPr>
          <t>Pão de Açúcar</t>
        </r>
      </text>
    </comment>
    <comment ref="H80" authorId="0" shapeId="0">
      <text>
        <r>
          <rPr>
            <b/>
            <sz val="9"/>
            <color indexed="81"/>
            <rFont val="Tahoma"/>
            <family val="2"/>
          </rPr>
          <t>Eletronica do Professor</t>
        </r>
      </text>
    </comment>
    <comment ref="I80" authorId="0" shapeId="0">
      <text>
        <r>
          <rPr>
            <b/>
            <sz val="9"/>
            <color indexed="81"/>
            <rFont val="Tahoma"/>
            <family val="2"/>
          </rPr>
          <t>Gimba</t>
        </r>
      </text>
    </comment>
    <comment ref="J80" authorId="0" shapeId="0">
      <text>
        <r>
          <rPr>
            <b/>
            <sz val="9"/>
            <color indexed="81"/>
            <rFont val="Tahoma"/>
            <family val="2"/>
          </rPr>
          <t>Oriente</t>
        </r>
        <r>
          <rPr>
            <sz val="9"/>
            <color indexed="81"/>
            <rFont val="Tahoma"/>
            <family val="2"/>
          </rPr>
          <t xml:space="preserve">
</t>
        </r>
      </text>
    </comment>
    <comment ref="H81" authorId="0" shapeId="0">
      <text>
        <r>
          <rPr>
            <b/>
            <sz val="9"/>
            <color indexed="81"/>
            <rFont val="Tahoma"/>
            <family val="2"/>
          </rPr>
          <t>Eletrônica Shop</t>
        </r>
      </text>
    </comment>
    <comment ref="I81" authorId="0" shapeId="0">
      <text>
        <r>
          <rPr>
            <b/>
            <sz val="9"/>
            <color indexed="81"/>
            <rFont val="Tahoma"/>
            <family val="2"/>
          </rPr>
          <t>Gimba</t>
        </r>
      </text>
    </comment>
    <comment ref="J81" authorId="0" shapeId="0">
      <text>
        <r>
          <rPr>
            <b/>
            <sz val="9"/>
            <color indexed="81"/>
            <rFont val="Tahoma"/>
            <family val="2"/>
          </rPr>
          <t>Oriente</t>
        </r>
        <r>
          <rPr>
            <sz val="9"/>
            <color indexed="81"/>
            <rFont val="Tahoma"/>
            <family val="2"/>
          </rPr>
          <t xml:space="preserve">
</t>
        </r>
      </text>
    </comment>
    <comment ref="H82" authorId="0" shapeId="0">
      <text>
        <r>
          <rPr>
            <b/>
            <sz val="9"/>
            <color indexed="81"/>
            <rFont val="Tahoma"/>
            <family val="2"/>
          </rPr>
          <t>Eletrônica do Professor</t>
        </r>
      </text>
    </comment>
    <comment ref="I82" authorId="0" shapeId="0">
      <text>
        <r>
          <rPr>
            <b/>
            <sz val="9"/>
            <color indexed="81"/>
            <rFont val="Tahoma"/>
            <family val="2"/>
          </rPr>
          <t>Gimba</t>
        </r>
      </text>
    </comment>
    <comment ref="J82" authorId="0" shapeId="0">
      <text>
        <r>
          <rPr>
            <b/>
            <sz val="9"/>
            <color indexed="81"/>
            <rFont val="Tahoma"/>
            <family val="2"/>
          </rPr>
          <t>Oriente</t>
        </r>
        <r>
          <rPr>
            <sz val="9"/>
            <color indexed="81"/>
            <rFont val="Tahoma"/>
            <family val="2"/>
          </rPr>
          <t xml:space="preserve">
</t>
        </r>
      </text>
    </comment>
    <comment ref="H83" authorId="0" shapeId="0">
      <text>
        <r>
          <rPr>
            <b/>
            <sz val="9"/>
            <color indexed="81"/>
            <rFont val="Tahoma"/>
            <family val="2"/>
          </rPr>
          <t>Staples</t>
        </r>
      </text>
    </comment>
    <comment ref="I83" authorId="0" shapeId="0">
      <text>
        <r>
          <rPr>
            <b/>
            <sz val="9"/>
            <color indexed="81"/>
            <rFont val="Tahoma"/>
            <family val="2"/>
          </rPr>
          <t>Gimba</t>
        </r>
      </text>
    </comment>
    <comment ref="J83" authorId="0" shapeId="0">
      <text>
        <r>
          <rPr>
            <b/>
            <sz val="9"/>
            <color indexed="81"/>
            <rFont val="Tahoma"/>
            <family val="2"/>
          </rPr>
          <t>Eletrônica do Professor</t>
        </r>
      </text>
    </comment>
    <comment ref="H84" authorId="0" shapeId="0">
      <text>
        <r>
          <rPr>
            <b/>
            <sz val="9"/>
            <color indexed="81"/>
            <rFont val="Tahoma"/>
            <family val="2"/>
          </rPr>
          <t>Gimba</t>
        </r>
      </text>
    </comment>
    <comment ref="I84" authorId="0" shapeId="0">
      <text>
        <r>
          <rPr>
            <b/>
            <sz val="9"/>
            <color indexed="81"/>
            <rFont val="Tahoma"/>
            <family val="2"/>
          </rPr>
          <t>Staples</t>
        </r>
      </text>
    </comment>
    <comment ref="J84" authorId="0" shapeId="0">
      <text>
        <r>
          <rPr>
            <b/>
            <sz val="9"/>
            <color indexed="81"/>
            <rFont val="Tahoma"/>
            <family val="2"/>
          </rPr>
          <t>Oriente</t>
        </r>
        <r>
          <rPr>
            <sz val="9"/>
            <color indexed="81"/>
            <rFont val="Tahoma"/>
            <family val="2"/>
          </rPr>
          <t xml:space="preserve">
</t>
        </r>
      </text>
    </comment>
    <comment ref="H85" authorId="0" shapeId="0">
      <text>
        <r>
          <rPr>
            <b/>
            <sz val="9"/>
            <color indexed="81"/>
            <rFont val="Tahoma"/>
            <family val="2"/>
          </rPr>
          <t>Walmart</t>
        </r>
      </text>
    </comment>
    <comment ref="I85" authorId="0" shapeId="0">
      <text>
        <r>
          <rPr>
            <b/>
            <sz val="9"/>
            <color indexed="81"/>
            <rFont val="Tahoma"/>
            <family val="2"/>
          </rPr>
          <t>Pacopel</t>
        </r>
      </text>
    </comment>
    <comment ref="J85" authorId="0" shapeId="0">
      <text>
        <r>
          <rPr>
            <b/>
            <sz val="9"/>
            <color indexed="81"/>
            <rFont val="Tahoma"/>
            <family val="2"/>
          </rPr>
          <t>Oriente</t>
        </r>
        <r>
          <rPr>
            <sz val="9"/>
            <color indexed="81"/>
            <rFont val="Tahoma"/>
            <family val="2"/>
          </rPr>
          <t xml:space="preserve">
</t>
        </r>
      </text>
    </comment>
    <comment ref="H86" authorId="0" shapeId="0">
      <text>
        <r>
          <rPr>
            <b/>
            <sz val="9"/>
            <color indexed="81"/>
            <rFont val="Tahoma"/>
            <family val="2"/>
          </rPr>
          <t>Kalunga</t>
        </r>
      </text>
    </comment>
    <comment ref="I86" authorId="0" shapeId="0">
      <text>
        <r>
          <rPr>
            <b/>
            <sz val="9"/>
            <color indexed="81"/>
            <rFont val="Tahoma"/>
            <family val="2"/>
          </rPr>
          <t>Pacopel</t>
        </r>
      </text>
    </comment>
    <comment ref="J86" authorId="0" shapeId="0">
      <text>
        <r>
          <rPr>
            <b/>
            <sz val="9"/>
            <color indexed="81"/>
            <rFont val="Tahoma"/>
            <family val="2"/>
          </rPr>
          <t>Oriente</t>
        </r>
        <r>
          <rPr>
            <sz val="9"/>
            <color indexed="81"/>
            <rFont val="Tahoma"/>
            <family val="2"/>
          </rPr>
          <t xml:space="preserve">
</t>
        </r>
      </text>
    </comment>
    <comment ref="H87" authorId="0" shapeId="0">
      <text>
        <r>
          <rPr>
            <b/>
            <sz val="9"/>
            <color indexed="81"/>
            <rFont val="Tahoma"/>
            <family val="2"/>
          </rPr>
          <t>Acadêmica</t>
        </r>
      </text>
    </comment>
    <comment ref="I87" authorId="0" shapeId="0">
      <text>
        <r>
          <rPr>
            <b/>
            <sz val="9"/>
            <color indexed="81"/>
            <rFont val="Tahoma"/>
            <family val="2"/>
          </rPr>
          <t>Pacopel</t>
        </r>
      </text>
    </comment>
    <comment ref="J87" authorId="0" shapeId="0">
      <text>
        <r>
          <rPr>
            <b/>
            <sz val="9"/>
            <color indexed="81"/>
            <rFont val="Tahoma"/>
            <family val="2"/>
          </rPr>
          <t>Kalunga</t>
        </r>
      </text>
    </comment>
    <comment ref="H88" authorId="0" shapeId="0">
      <text>
        <r>
          <rPr>
            <b/>
            <sz val="9"/>
            <color indexed="81"/>
            <rFont val="Tahoma"/>
            <family val="2"/>
          </rPr>
          <t>Staples</t>
        </r>
      </text>
    </comment>
    <comment ref="I88" authorId="0" shapeId="0">
      <text>
        <r>
          <rPr>
            <b/>
            <sz val="9"/>
            <color indexed="81"/>
            <rFont val="Tahoma"/>
            <family val="2"/>
          </rPr>
          <t>Kalunga</t>
        </r>
      </text>
    </comment>
    <comment ref="J88" authorId="0" shapeId="0">
      <text>
        <r>
          <rPr>
            <b/>
            <sz val="9"/>
            <color indexed="81"/>
            <rFont val="Tahoma"/>
            <family val="2"/>
          </rPr>
          <t>Good Paper</t>
        </r>
        <r>
          <rPr>
            <sz val="9"/>
            <color indexed="81"/>
            <rFont val="Tahoma"/>
            <family val="2"/>
          </rPr>
          <t xml:space="preserve">
</t>
        </r>
      </text>
    </comment>
    <comment ref="H89" authorId="0" shapeId="0">
      <text>
        <r>
          <rPr>
            <b/>
            <sz val="9"/>
            <color indexed="81"/>
            <rFont val="Tahoma"/>
            <family val="2"/>
          </rPr>
          <t>Acadêmica</t>
        </r>
      </text>
    </comment>
    <comment ref="I89" authorId="0" shapeId="0">
      <text>
        <r>
          <rPr>
            <b/>
            <sz val="9"/>
            <color indexed="81"/>
            <rFont val="Tahoma"/>
            <family val="2"/>
          </rPr>
          <t>Kalunga</t>
        </r>
      </text>
    </comment>
    <comment ref="J89" authorId="0" shapeId="0">
      <text>
        <r>
          <rPr>
            <b/>
            <sz val="9"/>
            <color indexed="81"/>
            <rFont val="Tahoma"/>
            <family val="2"/>
          </rPr>
          <t>Oriente</t>
        </r>
        <r>
          <rPr>
            <sz val="9"/>
            <color indexed="81"/>
            <rFont val="Tahoma"/>
            <family val="2"/>
          </rPr>
          <t xml:space="preserve">
</t>
        </r>
      </text>
    </comment>
    <comment ref="H90" authorId="0" shapeId="0">
      <text>
        <r>
          <rPr>
            <b/>
            <sz val="9"/>
            <color indexed="81"/>
            <rFont val="Tahoma"/>
            <family val="2"/>
          </rPr>
          <t>Nagem</t>
        </r>
      </text>
    </comment>
    <comment ref="I90" authorId="0" shapeId="0">
      <text>
        <r>
          <rPr>
            <b/>
            <sz val="9"/>
            <color indexed="81"/>
            <rFont val="Tahoma"/>
            <family val="2"/>
          </rPr>
          <t>Pacopel</t>
        </r>
      </text>
    </comment>
    <comment ref="J90" authorId="0" shapeId="0">
      <text>
        <r>
          <rPr>
            <b/>
            <sz val="9"/>
            <color indexed="81"/>
            <rFont val="Tahoma"/>
            <family val="2"/>
          </rPr>
          <t>Gaveteiro</t>
        </r>
      </text>
    </comment>
    <comment ref="H91" authorId="0" shapeId="0">
      <text>
        <r>
          <rPr>
            <b/>
            <sz val="9"/>
            <color indexed="81"/>
            <rFont val="Tahoma"/>
            <family val="2"/>
          </rPr>
          <t>Pap. Capibaribe</t>
        </r>
      </text>
    </comment>
    <comment ref="I91" authorId="0" shapeId="0">
      <text>
        <r>
          <rPr>
            <b/>
            <sz val="9"/>
            <color indexed="81"/>
            <rFont val="Tahoma"/>
            <family val="2"/>
          </rPr>
          <t>Gaveteiro</t>
        </r>
      </text>
    </comment>
    <comment ref="J91" authorId="0" shapeId="0">
      <text>
        <r>
          <rPr>
            <b/>
            <sz val="9"/>
            <color indexed="81"/>
            <rFont val="Tahoma"/>
            <family val="2"/>
          </rPr>
          <t>Lepok</t>
        </r>
      </text>
    </comment>
    <comment ref="H92" authorId="0" shapeId="0">
      <text>
        <r>
          <rPr>
            <b/>
            <sz val="9"/>
            <color indexed="81"/>
            <rFont val="Tahoma"/>
            <family val="2"/>
          </rPr>
          <t>Acadêmica</t>
        </r>
      </text>
    </comment>
    <comment ref="I92" authorId="0" shapeId="0">
      <text>
        <r>
          <rPr>
            <b/>
            <sz val="9"/>
            <color indexed="81"/>
            <rFont val="Tahoma"/>
            <family val="2"/>
          </rPr>
          <t>Limpar Dist.</t>
        </r>
      </text>
    </comment>
    <comment ref="J92" authorId="0" shapeId="0">
      <text>
        <r>
          <rPr>
            <b/>
            <sz val="9"/>
            <color indexed="81"/>
            <rFont val="Tahoma"/>
            <family val="2"/>
          </rPr>
          <t>Ki-brilho</t>
        </r>
      </text>
    </comment>
    <comment ref="H93" authorId="0" shapeId="0">
      <text>
        <r>
          <rPr>
            <b/>
            <sz val="9"/>
            <color indexed="81"/>
            <rFont val="Tahoma"/>
            <family val="2"/>
          </rPr>
          <t>Nacional</t>
        </r>
      </text>
    </comment>
    <comment ref="I93" authorId="0" shapeId="0">
      <text>
        <r>
          <rPr>
            <b/>
            <sz val="9"/>
            <color indexed="81"/>
            <rFont val="Tahoma"/>
            <family val="2"/>
          </rPr>
          <t>Pacopel</t>
        </r>
      </text>
    </comment>
    <comment ref="J93" authorId="0" shapeId="0">
      <text>
        <r>
          <rPr>
            <b/>
            <sz val="9"/>
            <color indexed="81"/>
            <rFont val="Tahoma"/>
            <family val="2"/>
          </rPr>
          <t>Pão de Açúcar</t>
        </r>
      </text>
    </comment>
    <comment ref="H94" authorId="0" shapeId="0">
      <text>
        <r>
          <rPr>
            <b/>
            <sz val="9"/>
            <color indexed="81"/>
            <rFont val="Tahoma"/>
            <family val="2"/>
          </rPr>
          <t>Acadêmica</t>
        </r>
      </text>
    </comment>
    <comment ref="I94" authorId="0" shapeId="0">
      <text>
        <r>
          <rPr>
            <b/>
            <sz val="9"/>
            <color indexed="81"/>
            <rFont val="Tahoma"/>
            <family val="2"/>
          </rPr>
          <t>Nacional</t>
        </r>
      </text>
    </comment>
    <comment ref="J94" authorId="0" shapeId="0">
      <text>
        <r>
          <rPr>
            <b/>
            <sz val="9"/>
            <color indexed="81"/>
            <rFont val="Tahoma"/>
            <family val="2"/>
          </rPr>
          <t>Pão de Açúcar</t>
        </r>
      </text>
    </comment>
    <comment ref="H95" authorId="0" shapeId="0">
      <text>
        <r>
          <rPr>
            <b/>
            <sz val="9"/>
            <color indexed="81"/>
            <rFont val="Tahoma"/>
            <family val="2"/>
          </rPr>
          <t>Staples</t>
        </r>
      </text>
    </comment>
    <comment ref="I95" authorId="0" shapeId="0">
      <text>
        <r>
          <rPr>
            <b/>
            <sz val="9"/>
            <color indexed="81"/>
            <rFont val="Tahoma"/>
            <family val="2"/>
          </rPr>
          <t>Pacopel</t>
        </r>
      </text>
    </comment>
    <comment ref="J95" authorId="0" shapeId="0">
      <text>
        <r>
          <rPr>
            <b/>
            <sz val="9"/>
            <color indexed="81"/>
            <rFont val="Tahoma"/>
            <family val="2"/>
          </rPr>
          <t>Oriente</t>
        </r>
        <r>
          <rPr>
            <sz val="9"/>
            <color indexed="81"/>
            <rFont val="Tahoma"/>
            <family val="2"/>
          </rPr>
          <t xml:space="preserve">
</t>
        </r>
      </text>
    </comment>
    <comment ref="H96" authorId="0" shapeId="0">
      <text>
        <r>
          <rPr>
            <b/>
            <sz val="9"/>
            <color indexed="81"/>
            <rFont val="Tahoma"/>
            <family val="2"/>
          </rPr>
          <t>TintasMC</t>
        </r>
      </text>
    </comment>
    <comment ref="I96" authorId="0" shapeId="0">
      <text>
        <r>
          <rPr>
            <b/>
            <sz val="9"/>
            <color indexed="81"/>
            <rFont val="Tahoma"/>
            <family val="2"/>
          </rPr>
          <t>Colar</t>
        </r>
      </text>
    </comment>
    <comment ref="J96" authorId="0" shapeId="0">
      <text>
        <r>
          <rPr>
            <b/>
            <sz val="9"/>
            <color indexed="81"/>
            <rFont val="Tahoma"/>
            <family val="2"/>
          </rPr>
          <t>Limpeza em Casa RJ</t>
        </r>
      </text>
    </comment>
    <comment ref="H97" authorId="0" shapeId="0">
      <text>
        <r>
          <rPr>
            <b/>
            <sz val="9"/>
            <color indexed="81"/>
            <rFont val="Tahoma"/>
            <family val="2"/>
          </rPr>
          <t>Gimba</t>
        </r>
      </text>
    </comment>
    <comment ref="I97" authorId="0" shapeId="0">
      <text>
        <r>
          <rPr>
            <b/>
            <sz val="9"/>
            <color indexed="81"/>
            <rFont val="Tahoma"/>
            <family val="2"/>
          </rPr>
          <t>Papelaria Real</t>
        </r>
      </text>
    </comment>
    <comment ref="J97" authorId="0" shapeId="0">
      <text>
        <r>
          <rPr>
            <b/>
            <sz val="9"/>
            <color indexed="81"/>
            <rFont val="Tahoma"/>
            <family val="2"/>
          </rPr>
          <t>Oriente</t>
        </r>
        <r>
          <rPr>
            <sz val="9"/>
            <color indexed="81"/>
            <rFont val="Tahoma"/>
            <family val="2"/>
          </rPr>
          <t xml:space="preserve">
</t>
        </r>
      </text>
    </comment>
    <comment ref="H98" authorId="0" shapeId="0">
      <text>
        <r>
          <rPr>
            <b/>
            <sz val="9"/>
            <color indexed="81"/>
            <rFont val="Tahoma"/>
            <family val="2"/>
          </rPr>
          <t>Datasupri</t>
        </r>
      </text>
    </comment>
    <comment ref="I98" authorId="0" shapeId="0">
      <text>
        <r>
          <rPr>
            <b/>
            <sz val="9"/>
            <color indexed="81"/>
            <rFont val="Tahoma"/>
            <family val="2"/>
          </rPr>
          <t>Kalunga</t>
        </r>
      </text>
    </comment>
    <comment ref="J98" authorId="0" shapeId="0">
      <text>
        <r>
          <rPr>
            <b/>
            <sz val="9"/>
            <color indexed="81"/>
            <rFont val="Tahoma"/>
            <family val="2"/>
          </rPr>
          <t>Papelaria Real</t>
        </r>
      </text>
    </comment>
    <comment ref="H99" authorId="0" shapeId="0">
      <text>
        <r>
          <rPr>
            <b/>
            <sz val="9"/>
            <color indexed="81"/>
            <rFont val="Tahoma"/>
            <family val="2"/>
          </rPr>
          <t>Kalunga</t>
        </r>
      </text>
    </comment>
    <comment ref="I99" authorId="0" shapeId="0">
      <text>
        <r>
          <rPr>
            <b/>
            <sz val="9"/>
            <color indexed="81"/>
            <rFont val="Tahoma"/>
            <family val="2"/>
          </rPr>
          <t>Gimba</t>
        </r>
      </text>
    </comment>
    <comment ref="J99" authorId="0" shapeId="0">
      <text>
        <r>
          <rPr>
            <b/>
            <sz val="9"/>
            <color indexed="81"/>
            <rFont val="Tahoma"/>
            <family val="2"/>
          </rPr>
          <t>Staples</t>
        </r>
      </text>
    </comment>
    <comment ref="H100" authorId="0" shapeId="0">
      <text>
        <r>
          <rPr>
            <b/>
            <sz val="9"/>
            <color indexed="81"/>
            <rFont val="Tahoma"/>
            <family val="2"/>
          </rPr>
          <t>Staples</t>
        </r>
      </text>
    </comment>
    <comment ref="I100" authorId="0" shapeId="0">
      <text>
        <r>
          <rPr>
            <b/>
            <sz val="9"/>
            <color indexed="81"/>
            <rFont val="Tahoma"/>
            <family val="2"/>
          </rPr>
          <t>Pacopel</t>
        </r>
      </text>
    </comment>
    <comment ref="J100" authorId="0" shapeId="0">
      <text>
        <r>
          <rPr>
            <b/>
            <sz val="9"/>
            <color indexed="81"/>
            <rFont val="Tahoma"/>
            <family val="2"/>
          </rPr>
          <t>Gimba</t>
        </r>
      </text>
    </comment>
    <comment ref="H101" authorId="0" shapeId="0">
      <text>
        <r>
          <rPr>
            <b/>
            <sz val="9"/>
            <color indexed="81"/>
            <rFont val="Tahoma"/>
            <family val="2"/>
          </rPr>
          <t>Staples</t>
        </r>
      </text>
    </comment>
    <comment ref="I101" authorId="0" shapeId="0">
      <text>
        <r>
          <rPr>
            <b/>
            <sz val="9"/>
            <color indexed="81"/>
            <rFont val="Tahoma"/>
            <family val="2"/>
          </rPr>
          <t>Pacopel</t>
        </r>
      </text>
    </comment>
    <comment ref="J101" authorId="0" shapeId="0">
      <text>
        <r>
          <rPr>
            <b/>
            <sz val="9"/>
            <color indexed="81"/>
            <rFont val="Tahoma"/>
            <family val="2"/>
          </rPr>
          <t>GImba</t>
        </r>
      </text>
    </comment>
    <comment ref="H102" authorId="0" shapeId="0">
      <text>
        <r>
          <rPr>
            <b/>
            <sz val="9"/>
            <color indexed="81"/>
            <rFont val="Tahoma"/>
            <family val="2"/>
          </rPr>
          <t>Acadêmica</t>
        </r>
      </text>
    </comment>
    <comment ref="I102" authorId="0" shapeId="0">
      <text>
        <r>
          <rPr>
            <b/>
            <sz val="9"/>
            <color indexed="81"/>
            <rFont val="Tahoma"/>
            <family val="2"/>
          </rPr>
          <t>DoceMalu</t>
        </r>
      </text>
    </comment>
    <comment ref="J102" authorId="0" shapeId="0">
      <text>
        <r>
          <rPr>
            <b/>
            <sz val="9"/>
            <color indexed="81"/>
            <rFont val="Tahoma"/>
            <family val="2"/>
          </rPr>
          <t>Loja Tray</t>
        </r>
      </text>
    </comment>
    <comment ref="H103" authorId="0" shapeId="0">
      <text>
        <r>
          <rPr>
            <b/>
            <sz val="9"/>
            <color indexed="81"/>
            <rFont val="Tahoma"/>
            <family val="2"/>
          </rPr>
          <t>CastroNaves</t>
        </r>
      </text>
    </comment>
    <comment ref="I103" authorId="0" shapeId="0">
      <text>
        <r>
          <rPr>
            <b/>
            <sz val="9"/>
            <color indexed="81"/>
            <rFont val="Tahoma"/>
            <family val="2"/>
          </rPr>
          <t>Staples</t>
        </r>
      </text>
    </comment>
    <comment ref="J103" authorId="0" shapeId="0">
      <text>
        <r>
          <rPr>
            <b/>
            <sz val="9"/>
            <color indexed="81"/>
            <rFont val="Tahoma"/>
            <family val="2"/>
          </rPr>
          <t>Saraiva</t>
        </r>
      </text>
    </comment>
    <comment ref="H104" authorId="0" shapeId="0">
      <text>
        <r>
          <rPr>
            <b/>
            <sz val="9"/>
            <color indexed="81"/>
            <rFont val="Tahoma"/>
            <family val="2"/>
          </rPr>
          <t>Nagem</t>
        </r>
      </text>
    </comment>
    <comment ref="I104" authorId="0" shapeId="0">
      <text>
        <r>
          <rPr>
            <b/>
            <sz val="9"/>
            <color indexed="81"/>
            <rFont val="Tahoma"/>
            <family val="2"/>
          </rPr>
          <t>Gimba</t>
        </r>
      </text>
    </comment>
    <comment ref="J104" authorId="0" shapeId="0">
      <text>
        <r>
          <rPr>
            <b/>
            <sz val="9"/>
            <color indexed="81"/>
            <rFont val="Tahoma"/>
            <family val="2"/>
          </rPr>
          <t>Staples</t>
        </r>
      </text>
    </comment>
    <comment ref="H105" authorId="0" shapeId="0">
      <text>
        <r>
          <rPr>
            <b/>
            <sz val="9"/>
            <color indexed="81"/>
            <rFont val="Tahoma"/>
            <family val="2"/>
          </rPr>
          <t>Staples</t>
        </r>
      </text>
    </comment>
    <comment ref="I105" authorId="0" shapeId="0">
      <text>
        <r>
          <rPr>
            <b/>
            <sz val="9"/>
            <color indexed="81"/>
            <rFont val="Tahoma"/>
            <family val="2"/>
          </rPr>
          <t>Lepok</t>
        </r>
      </text>
    </comment>
    <comment ref="J105" authorId="0" shapeId="0">
      <text>
        <r>
          <rPr>
            <b/>
            <sz val="9"/>
            <color indexed="81"/>
            <rFont val="Tahoma"/>
            <family val="2"/>
          </rPr>
          <t>Gimba</t>
        </r>
      </text>
    </comment>
    <comment ref="H106" authorId="0" shapeId="0">
      <text>
        <r>
          <rPr>
            <b/>
            <sz val="9"/>
            <color indexed="81"/>
            <rFont val="Tahoma"/>
            <family val="2"/>
          </rPr>
          <t>Acadêmica</t>
        </r>
      </text>
    </comment>
    <comment ref="I106" authorId="0" shapeId="0">
      <text>
        <r>
          <rPr>
            <b/>
            <sz val="9"/>
            <color indexed="81"/>
            <rFont val="Tahoma"/>
            <family val="2"/>
          </rPr>
          <t>Loja do Mecânico</t>
        </r>
      </text>
    </comment>
    <comment ref="J106" authorId="0" shapeId="0">
      <text>
        <r>
          <rPr>
            <b/>
            <sz val="9"/>
            <color indexed="81"/>
            <rFont val="Tahoma"/>
            <family val="2"/>
          </rPr>
          <t>Kabum</t>
        </r>
      </text>
    </comment>
    <comment ref="H107" authorId="0" shapeId="0">
      <text>
        <r>
          <rPr>
            <b/>
            <sz val="9"/>
            <color indexed="81"/>
            <rFont val="Tahoma"/>
            <family val="2"/>
          </rPr>
          <t>Kalunga</t>
        </r>
      </text>
    </comment>
    <comment ref="I107" authorId="0" shapeId="0">
      <text>
        <r>
          <rPr>
            <b/>
            <sz val="9"/>
            <color indexed="81"/>
            <rFont val="Tahoma"/>
            <family val="2"/>
          </rPr>
          <t>EscritórioTotal</t>
        </r>
      </text>
    </comment>
    <comment ref="J107" authorId="0" shapeId="0">
      <text>
        <r>
          <rPr>
            <b/>
            <sz val="9"/>
            <color indexed="81"/>
            <rFont val="Tahoma"/>
            <family val="2"/>
          </rPr>
          <t>Casa Print</t>
        </r>
      </text>
    </comment>
    <comment ref="H108" authorId="0" shapeId="0">
      <text>
        <r>
          <rPr>
            <b/>
            <sz val="9"/>
            <color indexed="81"/>
            <rFont val="Tahoma"/>
            <family val="2"/>
          </rPr>
          <t>Acadêmica</t>
        </r>
      </text>
    </comment>
    <comment ref="I108" authorId="0" shapeId="0">
      <text>
        <r>
          <rPr>
            <b/>
            <sz val="9"/>
            <color indexed="81"/>
            <rFont val="Tahoma"/>
            <family val="2"/>
          </rPr>
          <t>Miranda</t>
        </r>
      </text>
    </comment>
    <comment ref="J108" authorId="0" shapeId="0">
      <text>
        <r>
          <rPr>
            <b/>
            <sz val="9"/>
            <color indexed="81"/>
            <rFont val="Tahoma"/>
            <family val="2"/>
          </rPr>
          <t>Kalunga</t>
        </r>
      </text>
    </comment>
    <comment ref="H109" authorId="0" shapeId="0">
      <text>
        <r>
          <rPr>
            <b/>
            <sz val="9"/>
            <color indexed="81"/>
            <rFont val="Tahoma"/>
            <family val="2"/>
          </rPr>
          <t>Acadêmica</t>
        </r>
      </text>
    </comment>
    <comment ref="I109" authorId="0" shapeId="0">
      <text>
        <r>
          <rPr>
            <b/>
            <sz val="9"/>
            <color indexed="81"/>
            <rFont val="Tahoma"/>
            <family val="2"/>
          </rPr>
          <t>Nacional</t>
        </r>
      </text>
    </comment>
    <comment ref="J109" authorId="0" shapeId="0">
      <text>
        <r>
          <rPr>
            <b/>
            <sz val="9"/>
            <color indexed="81"/>
            <rFont val="Tahoma"/>
            <family val="2"/>
          </rPr>
          <t>Pão de Açúcar</t>
        </r>
      </text>
    </comment>
    <comment ref="H110" authorId="0" shapeId="0">
      <text>
        <r>
          <rPr>
            <b/>
            <sz val="9"/>
            <color indexed="81"/>
            <rFont val="Tahoma"/>
            <family val="2"/>
          </rPr>
          <t>Super Nosso em Casa</t>
        </r>
      </text>
    </comment>
    <comment ref="I110" authorId="0" shapeId="0">
      <text>
        <r>
          <rPr>
            <b/>
            <sz val="9"/>
            <color indexed="81"/>
            <rFont val="Tahoma"/>
            <family val="2"/>
          </rPr>
          <t>Pão de Açúcar</t>
        </r>
      </text>
    </comment>
    <comment ref="J110" authorId="0" shapeId="0">
      <text>
        <r>
          <rPr>
            <b/>
            <sz val="9"/>
            <color indexed="81"/>
            <rFont val="Tahoma"/>
            <family val="2"/>
          </rPr>
          <t>Nacional</t>
        </r>
      </text>
    </comment>
    <comment ref="H111" authorId="0" shapeId="0">
      <text>
        <r>
          <rPr>
            <b/>
            <sz val="9"/>
            <color indexed="81"/>
            <rFont val="Tahoma"/>
            <family val="2"/>
          </rPr>
          <t>Casa do Inox</t>
        </r>
      </text>
    </comment>
    <comment ref="I111" authorId="0" shapeId="0">
      <text>
        <r>
          <rPr>
            <b/>
            <sz val="9"/>
            <color indexed="81"/>
            <rFont val="Tahoma"/>
            <family val="2"/>
          </rPr>
          <t>Titanis</t>
        </r>
      </text>
    </comment>
    <comment ref="J111" authorId="0" shapeId="0">
      <text>
        <r>
          <rPr>
            <b/>
            <sz val="9"/>
            <color indexed="81"/>
            <rFont val="Tahoma"/>
            <family val="2"/>
          </rPr>
          <t>Balão da Informática</t>
        </r>
      </text>
    </comment>
    <comment ref="H112" authorId="0" shapeId="0">
      <text>
        <r>
          <rPr>
            <b/>
            <sz val="9"/>
            <color indexed="81"/>
            <rFont val="Tahoma"/>
            <family val="2"/>
          </rPr>
          <t>Safra Agrícola</t>
        </r>
      </text>
    </comment>
    <comment ref="I112" authorId="0" shapeId="0">
      <text>
        <r>
          <rPr>
            <b/>
            <sz val="9"/>
            <color indexed="81"/>
            <rFont val="Tahoma"/>
            <family val="2"/>
          </rPr>
          <t>Fernanda Loper</t>
        </r>
      </text>
    </comment>
    <comment ref="J112" authorId="0" shapeId="0">
      <text>
        <r>
          <rPr>
            <b/>
            <sz val="9"/>
            <color indexed="81"/>
            <rFont val="Tahoma"/>
            <family val="2"/>
          </rPr>
          <t>Maria Gessi Rodrigues</t>
        </r>
      </text>
    </comment>
    <comment ref="H113" authorId="0" shapeId="0">
      <text>
        <r>
          <rPr>
            <b/>
            <sz val="9"/>
            <color indexed="81"/>
            <rFont val="Tahoma"/>
            <family val="2"/>
          </rPr>
          <t>Safra Agrícola</t>
        </r>
      </text>
    </comment>
    <comment ref="I113" authorId="0" shapeId="0">
      <text>
        <r>
          <rPr>
            <b/>
            <sz val="9"/>
            <color indexed="81"/>
            <rFont val="Tahoma"/>
            <family val="2"/>
          </rPr>
          <t>Fernanda Loper</t>
        </r>
      </text>
    </comment>
    <comment ref="J113" authorId="0" shapeId="0">
      <text>
        <r>
          <rPr>
            <b/>
            <sz val="9"/>
            <color indexed="81"/>
            <rFont val="Tahoma"/>
            <family val="2"/>
          </rPr>
          <t>Maria Gessi Rodrigues</t>
        </r>
      </text>
    </comment>
    <comment ref="H114" authorId="0" shapeId="0">
      <text>
        <r>
          <rPr>
            <b/>
            <sz val="9"/>
            <color indexed="81"/>
            <rFont val="Tahoma"/>
            <family val="2"/>
          </rPr>
          <t>Papelex</t>
        </r>
      </text>
    </comment>
    <comment ref="I114" authorId="0" shapeId="0">
      <text>
        <r>
          <rPr>
            <b/>
            <sz val="9"/>
            <color indexed="81"/>
            <rFont val="Tahoma"/>
            <family val="2"/>
          </rPr>
          <t>Pão de Açúcar</t>
        </r>
      </text>
    </comment>
    <comment ref="J114" authorId="0" shapeId="0">
      <text>
        <r>
          <rPr>
            <b/>
            <sz val="9"/>
            <color indexed="81"/>
            <rFont val="Tahoma"/>
            <family val="2"/>
          </rPr>
          <t>Nacional</t>
        </r>
      </text>
    </comment>
    <comment ref="H115" authorId="0" shapeId="0">
      <text>
        <r>
          <rPr>
            <b/>
            <sz val="9"/>
            <color indexed="81"/>
            <rFont val="Tahoma"/>
            <family val="2"/>
          </rPr>
          <t>Gimba</t>
        </r>
      </text>
    </comment>
    <comment ref="I115" authorId="0" shapeId="0">
      <text>
        <r>
          <rPr>
            <b/>
            <sz val="9"/>
            <color indexed="81"/>
            <rFont val="Tahoma"/>
            <family val="2"/>
          </rPr>
          <t>Pacopel</t>
        </r>
      </text>
    </comment>
    <comment ref="J115" authorId="0" shapeId="0">
      <text>
        <r>
          <rPr>
            <b/>
            <sz val="9"/>
            <color indexed="81"/>
            <rFont val="Tahoma"/>
            <family val="2"/>
          </rPr>
          <t>Oriente</t>
        </r>
        <r>
          <rPr>
            <sz val="9"/>
            <color indexed="81"/>
            <rFont val="Tahoma"/>
            <family val="2"/>
          </rPr>
          <t xml:space="preserve">
</t>
        </r>
      </text>
    </comment>
    <comment ref="H116" authorId="0" shapeId="0">
      <text>
        <r>
          <rPr>
            <b/>
            <sz val="9"/>
            <color indexed="81"/>
            <rFont val="Tahoma"/>
            <family val="2"/>
          </rPr>
          <t>Acadêmica</t>
        </r>
      </text>
    </comment>
    <comment ref="I116" authorId="0" shapeId="0">
      <text>
        <r>
          <rPr>
            <b/>
            <sz val="9"/>
            <color indexed="81"/>
            <rFont val="Tahoma"/>
            <family val="2"/>
          </rPr>
          <t>Gimba</t>
        </r>
      </text>
    </comment>
    <comment ref="J116" authorId="0" shapeId="0">
      <text>
        <r>
          <rPr>
            <b/>
            <sz val="9"/>
            <color indexed="81"/>
            <rFont val="Tahoma"/>
            <family val="2"/>
          </rPr>
          <t>Oriente</t>
        </r>
        <r>
          <rPr>
            <sz val="9"/>
            <color indexed="81"/>
            <rFont val="Tahoma"/>
            <family val="2"/>
          </rPr>
          <t xml:space="preserve">
</t>
        </r>
      </text>
    </comment>
    <comment ref="H117" authorId="0" shapeId="0">
      <text>
        <r>
          <rPr>
            <b/>
            <sz val="9"/>
            <color indexed="81"/>
            <rFont val="Tahoma"/>
            <family val="2"/>
          </rPr>
          <t>Gimba</t>
        </r>
      </text>
    </comment>
    <comment ref="I117" authorId="0" shapeId="0">
      <text>
        <r>
          <rPr>
            <b/>
            <sz val="9"/>
            <color indexed="81"/>
            <rFont val="Tahoma"/>
            <family val="2"/>
          </rPr>
          <t>Pacopel</t>
        </r>
      </text>
    </comment>
    <comment ref="J117" authorId="0" shapeId="0">
      <text>
        <r>
          <rPr>
            <b/>
            <sz val="9"/>
            <color indexed="81"/>
            <rFont val="Tahoma"/>
            <family val="2"/>
          </rPr>
          <t>Oriente</t>
        </r>
        <r>
          <rPr>
            <sz val="9"/>
            <color indexed="81"/>
            <rFont val="Tahoma"/>
            <family val="2"/>
          </rPr>
          <t xml:space="preserve">
</t>
        </r>
      </text>
    </comment>
    <comment ref="H118" authorId="0" shapeId="0">
      <text>
        <r>
          <rPr>
            <b/>
            <sz val="9"/>
            <color indexed="81"/>
            <rFont val="Tahoma"/>
            <family val="2"/>
          </rPr>
          <t>Gimba</t>
        </r>
      </text>
    </comment>
    <comment ref="I118" authorId="0" shapeId="0">
      <text>
        <r>
          <rPr>
            <b/>
            <sz val="9"/>
            <color indexed="81"/>
            <rFont val="Tahoma"/>
            <family val="2"/>
          </rPr>
          <t>Pacopel</t>
        </r>
      </text>
    </comment>
    <comment ref="J118" authorId="0" shapeId="0">
      <text>
        <r>
          <rPr>
            <b/>
            <sz val="9"/>
            <color indexed="81"/>
            <rFont val="Tahoma"/>
            <family val="2"/>
          </rPr>
          <t>Oriente</t>
        </r>
        <r>
          <rPr>
            <sz val="9"/>
            <color indexed="81"/>
            <rFont val="Tahoma"/>
            <family val="2"/>
          </rPr>
          <t xml:space="preserve">
</t>
        </r>
      </text>
    </comment>
    <comment ref="H119" authorId="0" shapeId="0">
      <text>
        <r>
          <rPr>
            <b/>
            <sz val="9"/>
            <color indexed="81"/>
            <rFont val="Tahoma"/>
            <family val="2"/>
          </rPr>
          <t>Escritório Total</t>
        </r>
      </text>
    </comment>
    <comment ref="I119" authorId="0" shapeId="0">
      <text>
        <r>
          <rPr>
            <b/>
            <sz val="9"/>
            <color indexed="81"/>
            <rFont val="Tahoma"/>
            <family val="2"/>
          </rPr>
          <t>Gimba</t>
        </r>
      </text>
    </comment>
    <comment ref="J119" authorId="0" shapeId="0">
      <text>
        <r>
          <rPr>
            <b/>
            <sz val="9"/>
            <color indexed="81"/>
            <rFont val="Tahoma"/>
            <family val="2"/>
          </rPr>
          <t>Oriente</t>
        </r>
        <r>
          <rPr>
            <sz val="9"/>
            <color indexed="81"/>
            <rFont val="Tahoma"/>
            <family val="2"/>
          </rPr>
          <t xml:space="preserve">
</t>
        </r>
      </text>
    </comment>
    <comment ref="H120" authorId="0" shapeId="0">
      <text>
        <r>
          <rPr>
            <b/>
            <sz val="9"/>
            <color indexed="81"/>
            <rFont val="Tahoma"/>
            <family val="2"/>
          </rPr>
          <t>Kalunga</t>
        </r>
      </text>
    </comment>
    <comment ref="I120" authorId="0" shapeId="0">
      <text>
        <r>
          <rPr>
            <b/>
            <sz val="9"/>
            <color indexed="81"/>
            <rFont val="Tahoma"/>
            <family val="2"/>
          </rPr>
          <t>Gimba</t>
        </r>
      </text>
    </comment>
    <comment ref="J120" authorId="0" shapeId="0">
      <text>
        <r>
          <rPr>
            <b/>
            <sz val="9"/>
            <color indexed="81"/>
            <rFont val="Tahoma"/>
            <family val="2"/>
          </rPr>
          <t>Staples</t>
        </r>
      </text>
    </comment>
    <comment ref="H121" authorId="0" shapeId="0">
      <text>
        <r>
          <rPr>
            <b/>
            <sz val="9"/>
            <color indexed="81"/>
            <rFont val="Tahoma"/>
            <family val="2"/>
          </rPr>
          <t>ABCLoja</t>
        </r>
      </text>
    </comment>
    <comment ref="I121" authorId="0" shapeId="0">
      <text>
        <r>
          <rPr>
            <b/>
            <sz val="9"/>
            <color indexed="81"/>
            <rFont val="Tahoma"/>
            <family val="2"/>
          </rPr>
          <t>Staples</t>
        </r>
      </text>
    </comment>
    <comment ref="J121" authorId="0" shapeId="0">
      <text>
        <r>
          <rPr>
            <b/>
            <sz val="9"/>
            <color indexed="81"/>
            <rFont val="Tahoma"/>
            <family val="2"/>
          </rPr>
          <t>Kalunga</t>
        </r>
      </text>
    </comment>
    <comment ref="H122" authorId="0" shapeId="0">
      <text>
        <r>
          <rPr>
            <b/>
            <sz val="9"/>
            <color indexed="81"/>
            <rFont val="Tahoma"/>
            <family val="2"/>
          </rPr>
          <t>Papelnet</t>
        </r>
      </text>
    </comment>
    <comment ref="I122" authorId="0" shapeId="0">
      <text>
        <r>
          <rPr>
            <b/>
            <sz val="9"/>
            <color indexed="81"/>
            <rFont val="Tahoma"/>
            <family val="2"/>
          </rPr>
          <t>Gimba</t>
        </r>
      </text>
    </comment>
    <comment ref="J122" authorId="0" shapeId="0">
      <text>
        <r>
          <rPr>
            <b/>
            <sz val="9"/>
            <color indexed="81"/>
            <rFont val="Tahoma"/>
            <family val="2"/>
          </rPr>
          <t>Port</t>
        </r>
      </text>
    </comment>
    <comment ref="H123" authorId="0" shapeId="0">
      <text>
        <r>
          <rPr>
            <b/>
            <sz val="9"/>
            <color indexed="81"/>
            <rFont val="Tahoma"/>
            <family val="2"/>
          </rPr>
          <t>Acadêmica</t>
        </r>
      </text>
    </comment>
    <comment ref="I123" authorId="0" shapeId="0">
      <text>
        <r>
          <rPr>
            <b/>
            <sz val="9"/>
            <color indexed="81"/>
            <rFont val="Tahoma"/>
            <family val="2"/>
          </rPr>
          <t>Pacopel</t>
        </r>
      </text>
    </comment>
    <comment ref="J123" authorId="0" shapeId="0">
      <text>
        <r>
          <rPr>
            <b/>
            <sz val="9"/>
            <color indexed="81"/>
            <rFont val="Tahoma"/>
            <family val="2"/>
          </rPr>
          <t>Oriente</t>
        </r>
        <r>
          <rPr>
            <sz val="9"/>
            <color indexed="81"/>
            <rFont val="Tahoma"/>
            <family val="2"/>
          </rPr>
          <t xml:space="preserve">
</t>
        </r>
      </text>
    </comment>
    <comment ref="H124" authorId="0" shapeId="0">
      <text>
        <r>
          <rPr>
            <b/>
            <sz val="9"/>
            <color indexed="81"/>
            <rFont val="Tahoma"/>
            <family val="2"/>
          </rPr>
          <t>Acadêmica</t>
        </r>
      </text>
    </comment>
    <comment ref="I124" authorId="0" shapeId="0">
      <text>
        <r>
          <rPr>
            <b/>
            <sz val="9"/>
            <color indexed="81"/>
            <rFont val="Tahoma"/>
            <family val="2"/>
          </rPr>
          <t>Gimba</t>
        </r>
      </text>
    </comment>
    <comment ref="J124" authorId="0" shapeId="0">
      <text>
        <r>
          <rPr>
            <b/>
            <sz val="9"/>
            <color indexed="81"/>
            <rFont val="Tahoma"/>
            <family val="2"/>
          </rPr>
          <t>Walmart</t>
        </r>
      </text>
    </comment>
    <comment ref="H125" authorId="0" shapeId="0">
      <text>
        <r>
          <rPr>
            <b/>
            <sz val="9"/>
            <color indexed="81"/>
            <rFont val="Tahoma"/>
            <family val="2"/>
          </rPr>
          <t>Acadêmica</t>
        </r>
      </text>
    </comment>
    <comment ref="I125" authorId="0" shapeId="0">
      <text>
        <r>
          <rPr>
            <b/>
            <sz val="9"/>
            <color indexed="81"/>
            <rFont val="Tahoma"/>
            <family val="2"/>
          </rPr>
          <t>Gimba</t>
        </r>
      </text>
    </comment>
    <comment ref="J125" authorId="0" shapeId="0">
      <text>
        <r>
          <rPr>
            <b/>
            <sz val="9"/>
            <color indexed="81"/>
            <rFont val="Tahoma"/>
            <family val="2"/>
          </rPr>
          <t>Staples</t>
        </r>
      </text>
    </comment>
    <comment ref="H126" authorId="0" shapeId="0">
      <text>
        <r>
          <rPr>
            <b/>
            <sz val="9"/>
            <color indexed="81"/>
            <rFont val="Tahoma"/>
            <family val="2"/>
          </rPr>
          <t>Acadêmica</t>
        </r>
      </text>
    </comment>
    <comment ref="I126" authorId="0" shapeId="0">
      <text>
        <r>
          <rPr>
            <b/>
            <sz val="9"/>
            <color indexed="81"/>
            <rFont val="Tahoma"/>
            <family val="2"/>
          </rPr>
          <t>Staples</t>
        </r>
      </text>
    </comment>
    <comment ref="J126" authorId="0" shapeId="0">
      <text>
        <r>
          <rPr>
            <b/>
            <sz val="9"/>
            <color indexed="81"/>
            <rFont val="Tahoma"/>
            <family val="2"/>
          </rPr>
          <t>Datasupri</t>
        </r>
      </text>
    </comment>
    <comment ref="H127" authorId="0" shapeId="0">
      <text>
        <r>
          <rPr>
            <b/>
            <sz val="9"/>
            <color indexed="81"/>
            <rFont val="Tahoma"/>
            <family val="2"/>
          </rPr>
          <t>Shopping do Campo</t>
        </r>
      </text>
    </comment>
    <comment ref="I127" authorId="0" shapeId="0">
      <text>
        <r>
          <rPr>
            <b/>
            <sz val="9"/>
            <color indexed="81"/>
            <rFont val="Tahoma"/>
            <family val="2"/>
          </rPr>
          <t>Pão de Açúcar</t>
        </r>
      </text>
    </comment>
    <comment ref="J127" authorId="0" shapeId="0">
      <text>
        <r>
          <rPr>
            <b/>
            <sz val="9"/>
            <color indexed="81"/>
            <rFont val="Tahoma"/>
            <family val="2"/>
          </rPr>
          <t>Nacional</t>
        </r>
      </text>
    </comment>
    <comment ref="H128" authorId="0" shapeId="0">
      <text>
        <r>
          <rPr>
            <b/>
            <sz val="9"/>
            <color indexed="81"/>
            <rFont val="Tahoma"/>
            <family val="2"/>
          </rPr>
          <t>Kalunga</t>
        </r>
      </text>
    </comment>
    <comment ref="I128" authorId="0" shapeId="0">
      <text>
        <r>
          <rPr>
            <b/>
            <sz val="9"/>
            <color indexed="81"/>
            <rFont val="Tahoma"/>
            <family val="2"/>
          </rPr>
          <t>Papel Fantasia</t>
        </r>
      </text>
    </comment>
    <comment ref="J128" authorId="0" shapeId="0">
      <text>
        <r>
          <rPr>
            <b/>
            <sz val="9"/>
            <color indexed="81"/>
            <rFont val="Tahoma"/>
            <family val="2"/>
          </rPr>
          <t>Oriente</t>
        </r>
        <r>
          <rPr>
            <sz val="9"/>
            <color indexed="81"/>
            <rFont val="Tahoma"/>
            <family val="2"/>
          </rPr>
          <t xml:space="preserve">
</t>
        </r>
      </text>
    </comment>
    <comment ref="H129" authorId="0" shapeId="0">
      <text>
        <r>
          <rPr>
            <b/>
            <sz val="9"/>
            <color indexed="81"/>
            <rFont val="Tahoma"/>
            <family val="2"/>
          </rPr>
          <t>Datasupri</t>
        </r>
      </text>
    </comment>
    <comment ref="I129" authorId="0" shapeId="0">
      <text>
        <r>
          <rPr>
            <b/>
            <sz val="9"/>
            <color indexed="81"/>
            <rFont val="Tahoma"/>
            <family val="2"/>
          </rPr>
          <t>Americanas</t>
        </r>
      </text>
    </comment>
    <comment ref="J129" authorId="0" shapeId="0">
      <text>
        <r>
          <rPr>
            <b/>
            <sz val="9"/>
            <color indexed="81"/>
            <rFont val="Tahoma"/>
            <family val="2"/>
          </rPr>
          <t>Staples</t>
        </r>
      </text>
    </comment>
    <comment ref="H130" authorId="0" shapeId="0">
      <text>
        <r>
          <rPr>
            <b/>
            <sz val="9"/>
            <color indexed="81"/>
            <rFont val="Tahoma"/>
            <family val="2"/>
          </rPr>
          <t>Gimba</t>
        </r>
      </text>
    </comment>
    <comment ref="I130" authorId="0" shapeId="0">
      <text>
        <r>
          <rPr>
            <b/>
            <sz val="9"/>
            <color indexed="81"/>
            <rFont val="Tahoma"/>
            <family val="2"/>
          </rPr>
          <t>Pacopel</t>
        </r>
      </text>
    </comment>
    <comment ref="J130" authorId="0" shapeId="0">
      <text>
        <r>
          <rPr>
            <b/>
            <sz val="9"/>
            <color indexed="81"/>
            <rFont val="Tahoma"/>
            <family val="2"/>
          </rPr>
          <t>Oriente</t>
        </r>
        <r>
          <rPr>
            <sz val="9"/>
            <color indexed="81"/>
            <rFont val="Tahoma"/>
            <family val="2"/>
          </rPr>
          <t xml:space="preserve">
</t>
        </r>
      </text>
    </comment>
    <comment ref="H131" authorId="0" shapeId="0">
      <text>
        <r>
          <rPr>
            <b/>
            <sz val="9"/>
            <color indexed="81"/>
            <rFont val="Tahoma"/>
            <family val="2"/>
          </rPr>
          <t>Kalunga</t>
        </r>
      </text>
    </comment>
    <comment ref="I131" authorId="0" shapeId="0">
      <text>
        <r>
          <rPr>
            <b/>
            <sz val="9"/>
            <color indexed="81"/>
            <rFont val="Tahoma"/>
            <family val="2"/>
          </rPr>
          <t>Gimba</t>
        </r>
      </text>
    </comment>
    <comment ref="J131" authorId="0" shapeId="0">
      <text>
        <r>
          <rPr>
            <b/>
            <sz val="9"/>
            <color indexed="81"/>
            <rFont val="Tahoma"/>
            <family val="2"/>
          </rPr>
          <t>Staples</t>
        </r>
      </text>
    </comment>
    <comment ref="H132" authorId="0" shapeId="0">
      <text>
        <r>
          <rPr>
            <b/>
            <sz val="9"/>
            <color indexed="81"/>
            <rFont val="Tahoma"/>
            <family val="2"/>
          </rPr>
          <t>Acadêmica</t>
        </r>
      </text>
    </comment>
    <comment ref="I132" authorId="0" shapeId="0">
      <text>
        <r>
          <rPr>
            <b/>
            <sz val="9"/>
            <color indexed="81"/>
            <rFont val="Tahoma"/>
            <family val="2"/>
          </rPr>
          <t>Kalunga</t>
        </r>
      </text>
    </comment>
    <comment ref="J132" authorId="0" shapeId="0">
      <text>
        <r>
          <rPr>
            <b/>
            <sz val="9"/>
            <color indexed="81"/>
            <rFont val="Tahoma"/>
            <family val="2"/>
          </rPr>
          <t>Staples</t>
        </r>
      </text>
    </comment>
    <comment ref="H133" authorId="0" shapeId="0">
      <text>
        <r>
          <rPr>
            <b/>
            <sz val="9"/>
            <color indexed="81"/>
            <rFont val="Tahoma"/>
            <family val="2"/>
          </rPr>
          <t>Acadêmica</t>
        </r>
      </text>
    </comment>
    <comment ref="I133" authorId="0" shapeId="0">
      <text>
        <r>
          <rPr>
            <b/>
            <sz val="9"/>
            <color indexed="81"/>
            <rFont val="Tahoma"/>
            <family val="2"/>
          </rPr>
          <t>Kalunga</t>
        </r>
      </text>
    </comment>
    <comment ref="J133" authorId="0" shapeId="0">
      <text>
        <r>
          <rPr>
            <b/>
            <sz val="9"/>
            <color indexed="81"/>
            <rFont val="Tahoma"/>
            <family val="2"/>
          </rPr>
          <t>Staples</t>
        </r>
      </text>
    </comment>
    <comment ref="H134" authorId="0" shapeId="0">
      <text>
        <r>
          <rPr>
            <b/>
            <sz val="9"/>
            <color indexed="81"/>
            <rFont val="Tahoma"/>
            <family val="2"/>
          </rPr>
          <t>Nacional</t>
        </r>
      </text>
    </comment>
    <comment ref="I134" authorId="0" shapeId="0">
      <text>
        <r>
          <rPr>
            <b/>
            <sz val="9"/>
            <color indexed="81"/>
            <rFont val="Tahoma"/>
            <family val="2"/>
          </rPr>
          <t>Pacopel</t>
        </r>
      </text>
    </comment>
    <comment ref="J134" authorId="0" shapeId="0">
      <text>
        <r>
          <rPr>
            <b/>
            <sz val="9"/>
            <color indexed="81"/>
            <rFont val="Tahoma"/>
            <family val="2"/>
          </rPr>
          <t>Pão de Açúcar</t>
        </r>
      </text>
    </comment>
    <comment ref="H135" authorId="0" shapeId="0">
      <text>
        <r>
          <rPr>
            <b/>
            <sz val="9"/>
            <color indexed="81"/>
            <rFont val="Tahoma"/>
            <family val="2"/>
          </rPr>
          <t>Staples</t>
        </r>
      </text>
    </comment>
    <comment ref="I135" authorId="0" shapeId="0">
      <text>
        <r>
          <rPr>
            <b/>
            <sz val="9"/>
            <color indexed="81"/>
            <rFont val="Tahoma"/>
            <family val="2"/>
          </rPr>
          <t>Mais Papelaria</t>
        </r>
      </text>
    </comment>
    <comment ref="J135" authorId="0" shapeId="0">
      <text>
        <r>
          <rPr>
            <b/>
            <sz val="9"/>
            <color indexed="81"/>
            <rFont val="Tahoma"/>
            <family val="2"/>
          </rPr>
          <t>Oriente</t>
        </r>
        <r>
          <rPr>
            <sz val="9"/>
            <color indexed="81"/>
            <rFont val="Tahoma"/>
            <family val="2"/>
          </rPr>
          <t xml:space="preserve">
</t>
        </r>
      </text>
    </comment>
    <comment ref="H136" authorId="0" shapeId="0">
      <text>
        <r>
          <rPr>
            <b/>
            <sz val="9"/>
            <color indexed="81"/>
            <rFont val="Tahoma"/>
            <family val="2"/>
          </rPr>
          <t>Staples</t>
        </r>
      </text>
    </comment>
    <comment ref="I136" authorId="0" shapeId="0">
      <text>
        <r>
          <rPr>
            <b/>
            <sz val="9"/>
            <color indexed="81"/>
            <rFont val="Tahoma"/>
            <family val="2"/>
          </rPr>
          <t>Gimba</t>
        </r>
      </text>
    </comment>
    <comment ref="J136" authorId="0" shapeId="0">
      <text>
        <r>
          <rPr>
            <b/>
            <sz val="9"/>
            <color indexed="81"/>
            <rFont val="Tahoma"/>
            <family val="2"/>
          </rPr>
          <t>Oriente</t>
        </r>
        <r>
          <rPr>
            <sz val="9"/>
            <color indexed="81"/>
            <rFont val="Tahoma"/>
            <family val="2"/>
          </rPr>
          <t xml:space="preserve">
</t>
        </r>
      </text>
    </comment>
    <comment ref="H137" authorId="0" shapeId="0">
      <text>
        <r>
          <rPr>
            <b/>
            <sz val="9"/>
            <color indexed="81"/>
            <rFont val="Tahoma"/>
            <family val="2"/>
          </rPr>
          <t>Staples</t>
        </r>
      </text>
    </comment>
    <comment ref="I137" authorId="0" shapeId="0">
      <text>
        <r>
          <rPr>
            <b/>
            <sz val="9"/>
            <color indexed="81"/>
            <rFont val="Tahoma"/>
            <family val="2"/>
          </rPr>
          <t>Pacopel</t>
        </r>
      </text>
    </comment>
    <comment ref="J137" authorId="0" shapeId="0">
      <text>
        <r>
          <rPr>
            <b/>
            <sz val="9"/>
            <color indexed="81"/>
            <rFont val="Tahoma"/>
            <family val="2"/>
          </rPr>
          <t>Ferragem Lucas</t>
        </r>
      </text>
    </comment>
    <comment ref="H138" authorId="0" shapeId="0">
      <text>
        <r>
          <rPr>
            <b/>
            <sz val="9"/>
            <color indexed="81"/>
            <rFont val="Tahoma"/>
            <family val="2"/>
          </rPr>
          <t>Staples</t>
        </r>
      </text>
    </comment>
    <comment ref="I138" authorId="0" shapeId="0">
      <text>
        <r>
          <rPr>
            <b/>
            <sz val="9"/>
            <color indexed="81"/>
            <rFont val="Tahoma"/>
            <family val="2"/>
          </rPr>
          <t>Pacopel</t>
        </r>
      </text>
    </comment>
    <comment ref="J138" authorId="0" shapeId="0">
      <text>
        <r>
          <rPr>
            <b/>
            <sz val="9"/>
            <color indexed="81"/>
            <rFont val="Tahoma"/>
            <family val="2"/>
          </rPr>
          <t>Ferragem Lucas</t>
        </r>
      </text>
    </comment>
    <comment ref="H139" authorId="0" shapeId="0">
      <text>
        <r>
          <rPr>
            <b/>
            <sz val="9"/>
            <color indexed="81"/>
            <rFont val="Tahoma"/>
            <family val="2"/>
          </rPr>
          <t>Staples</t>
        </r>
      </text>
    </comment>
    <comment ref="I139" authorId="0" shapeId="0">
      <text>
        <r>
          <rPr>
            <b/>
            <sz val="9"/>
            <color indexed="81"/>
            <rFont val="Tahoma"/>
            <family val="2"/>
          </rPr>
          <t>Pacopel</t>
        </r>
      </text>
    </comment>
    <comment ref="J139" authorId="0" shapeId="0">
      <text>
        <r>
          <rPr>
            <b/>
            <sz val="9"/>
            <color indexed="81"/>
            <rFont val="Tahoma"/>
            <family val="2"/>
          </rPr>
          <t>Ferragem Lucas</t>
        </r>
      </text>
    </comment>
    <comment ref="H140" authorId="0" shapeId="0">
      <text>
        <r>
          <rPr>
            <b/>
            <sz val="9"/>
            <color indexed="81"/>
            <rFont val="Tahoma"/>
            <family val="2"/>
          </rPr>
          <t>Siciliano</t>
        </r>
      </text>
    </comment>
    <comment ref="I140" authorId="0" shapeId="0">
      <text>
        <r>
          <rPr>
            <b/>
            <sz val="9"/>
            <color indexed="81"/>
            <rFont val="Tahoma"/>
            <family val="2"/>
          </rPr>
          <t>Gimba</t>
        </r>
      </text>
    </comment>
    <comment ref="J140" authorId="0" shapeId="0">
      <text>
        <r>
          <rPr>
            <b/>
            <sz val="9"/>
            <color indexed="81"/>
            <rFont val="Tahoma"/>
            <family val="2"/>
          </rPr>
          <t>Oriente</t>
        </r>
        <r>
          <rPr>
            <sz val="9"/>
            <color indexed="81"/>
            <rFont val="Tahoma"/>
            <family val="2"/>
          </rPr>
          <t xml:space="preserve">
</t>
        </r>
      </text>
    </comment>
    <comment ref="H141" authorId="0" shapeId="0">
      <text>
        <r>
          <rPr>
            <b/>
            <sz val="9"/>
            <color indexed="81"/>
            <rFont val="Tahoma"/>
            <family val="2"/>
          </rPr>
          <t>Acadêmica</t>
        </r>
      </text>
    </comment>
    <comment ref="I141" authorId="0" shapeId="0">
      <text>
        <r>
          <rPr>
            <b/>
            <sz val="9"/>
            <color indexed="81"/>
            <rFont val="Tahoma"/>
            <family val="2"/>
          </rPr>
          <t>Pacopel</t>
        </r>
      </text>
    </comment>
    <comment ref="J141" authorId="0" shapeId="0">
      <text>
        <r>
          <rPr>
            <b/>
            <sz val="9"/>
            <color indexed="81"/>
            <rFont val="Tahoma"/>
            <family val="2"/>
          </rPr>
          <t>Staples</t>
        </r>
      </text>
    </comment>
    <comment ref="H142" authorId="0" shapeId="0">
      <text>
        <r>
          <rPr>
            <b/>
            <sz val="9"/>
            <color indexed="81"/>
            <rFont val="Tahoma"/>
            <family val="2"/>
          </rPr>
          <t>Acadêmica</t>
        </r>
      </text>
    </comment>
    <comment ref="I142" authorId="0" shapeId="0">
      <text>
        <r>
          <rPr>
            <b/>
            <sz val="9"/>
            <color indexed="81"/>
            <rFont val="Tahoma"/>
            <family val="2"/>
          </rPr>
          <t>Pacopel</t>
        </r>
      </text>
    </comment>
    <comment ref="J142" authorId="0" shapeId="0">
      <text>
        <r>
          <rPr>
            <b/>
            <sz val="9"/>
            <color indexed="81"/>
            <rFont val="Tahoma"/>
            <family val="2"/>
          </rPr>
          <t>Staples</t>
        </r>
      </text>
    </comment>
    <comment ref="H143" authorId="0" shapeId="0">
      <text>
        <r>
          <rPr>
            <b/>
            <sz val="9"/>
            <color indexed="81"/>
            <rFont val="Tahoma"/>
            <family val="2"/>
          </rPr>
          <t>Acadêmica</t>
        </r>
      </text>
    </comment>
    <comment ref="I143" authorId="0" shapeId="0">
      <text>
        <r>
          <rPr>
            <b/>
            <sz val="9"/>
            <color indexed="81"/>
            <rFont val="Tahoma"/>
            <family val="2"/>
          </rPr>
          <t>Pacopel</t>
        </r>
      </text>
    </comment>
    <comment ref="J143" authorId="0" shapeId="0">
      <text>
        <r>
          <rPr>
            <b/>
            <sz val="9"/>
            <color indexed="81"/>
            <rFont val="Tahoma"/>
            <family val="2"/>
          </rPr>
          <t>Staples</t>
        </r>
      </text>
    </comment>
    <comment ref="H144" authorId="0" shapeId="0">
      <text>
        <r>
          <rPr>
            <b/>
            <sz val="9"/>
            <color indexed="81"/>
            <rFont val="Tahoma"/>
            <family val="2"/>
          </rPr>
          <t>Acadêmica</t>
        </r>
      </text>
    </comment>
    <comment ref="I144" authorId="0" shapeId="0">
      <text>
        <r>
          <rPr>
            <b/>
            <sz val="9"/>
            <color indexed="81"/>
            <rFont val="Tahoma"/>
            <family val="2"/>
          </rPr>
          <t>Pacopel</t>
        </r>
      </text>
    </comment>
    <comment ref="J144" authorId="0" shapeId="0">
      <text>
        <r>
          <rPr>
            <b/>
            <sz val="9"/>
            <color indexed="81"/>
            <rFont val="Tahoma"/>
            <family val="2"/>
          </rPr>
          <t>Staples</t>
        </r>
      </text>
    </comment>
    <comment ref="B145" authorId="0" shapeId="0">
      <text>
        <r>
          <rPr>
            <b/>
            <sz val="9"/>
            <color indexed="81"/>
            <rFont val="Tahoma"/>
            <family val="2"/>
          </rPr>
          <t>No pedido original o item 140 é o mesmo que o 193.</t>
        </r>
      </text>
    </comment>
    <comment ref="H145" authorId="0" shapeId="0">
      <text>
        <r>
          <rPr>
            <b/>
            <sz val="9"/>
            <color indexed="81"/>
            <rFont val="Tahoma"/>
            <family val="2"/>
          </rPr>
          <t>Acadêmica R$16,80</t>
        </r>
      </text>
    </comment>
    <comment ref="H146" authorId="0" shapeId="0">
      <text>
        <r>
          <rPr>
            <b/>
            <sz val="9"/>
            <color indexed="81"/>
            <rFont val="Tahoma"/>
            <family val="2"/>
          </rPr>
          <t>SuperEPI</t>
        </r>
      </text>
    </comment>
    <comment ref="I146" authorId="0" shapeId="0">
      <text>
        <r>
          <rPr>
            <b/>
            <sz val="9"/>
            <color indexed="81"/>
            <rFont val="Tahoma"/>
            <family val="2"/>
          </rPr>
          <t>Brasutil</t>
        </r>
      </text>
    </comment>
    <comment ref="J146" authorId="0" shapeId="0">
      <text>
        <r>
          <rPr>
            <b/>
            <sz val="9"/>
            <color indexed="81"/>
            <rFont val="Tahoma"/>
            <family val="2"/>
          </rPr>
          <t>SISPP</t>
        </r>
      </text>
    </comment>
    <comment ref="H147" authorId="0" shapeId="0">
      <text>
        <r>
          <rPr>
            <b/>
            <sz val="9"/>
            <color indexed="81"/>
            <rFont val="Tahoma"/>
            <family val="2"/>
          </rPr>
          <t>Acadêmica</t>
        </r>
      </text>
    </comment>
    <comment ref="I147" authorId="0" shapeId="0">
      <text>
        <r>
          <rPr>
            <b/>
            <sz val="9"/>
            <color indexed="81"/>
            <rFont val="Tahoma"/>
            <family val="2"/>
          </rPr>
          <t>Nacional</t>
        </r>
      </text>
    </comment>
    <comment ref="J147" authorId="0" shapeId="0">
      <text>
        <r>
          <rPr>
            <b/>
            <sz val="9"/>
            <color indexed="81"/>
            <rFont val="Tahoma"/>
            <family val="2"/>
          </rPr>
          <t>Pão de Açúcar</t>
        </r>
      </text>
    </comment>
    <comment ref="H148" authorId="0" shapeId="0">
      <text>
        <r>
          <rPr>
            <b/>
            <sz val="9"/>
            <color indexed="81"/>
            <rFont val="Tahoma"/>
            <family val="2"/>
          </rPr>
          <t>Acadêmica</t>
        </r>
      </text>
    </comment>
    <comment ref="I148" authorId="0" shapeId="0">
      <text>
        <r>
          <rPr>
            <b/>
            <sz val="9"/>
            <color indexed="81"/>
            <rFont val="Tahoma"/>
            <family val="2"/>
          </rPr>
          <t>UBMateriais</t>
        </r>
      </text>
    </comment>
    <comment ref="H149" authorId="0" shapeId="0">
      <text>
        <r>
          <rPr>
            <b/>
            <sz val="9"/>
            <color indexed="81"/>
            <rFont val="Tahoma"/>
            <family val="2"/>
          </rPr>
          <t>Acadêmica</t>
        </r>
      </text>
    </comment>
    <comment ref="I149" authorId="0" shapeId="0">
      <text>
        <r>
          <rPr>
            <b/>
            <sz val="9"/>
            <color indexed="81"/>
            <rFont val="Tahoma"/>
            <family val="2"/>
          </rPr>
          <t>Pão de Açúcar</t>
        </r>
      </text>
    </comment>
    <comment ref="J149" authorId="0" shapeId="0">
      <text>
        <r>
          <rPr>
            <b/>
            <sz val="9"/>
            <color indexed="81"/>
            <rFont val="Tahoma"/>
            <family val="2"/>
          </rPr>
          <t>Gimba</t>
        </r>
      </text>
    </comment>
    <comment ref="H150" authorId="0" shapeId="0">
      <text>
        <r>
          <rPr>
            <b/>
            <sz val="9"/>
            <color indexed="81"/>
            <rFont val="Tahoma"/>
            <family val="2"/>
          </rPr>
          <t>Acadêmica</t>
        </r>
      </text>
    </comment>
    <comment ref="I150" authorId="0" shapeId="0">
      <text>
        <r>
          <rPr>
            <b/>
            <sz val="9"/>
            <color indexed="81"/>
            <rFont val="Tahoma"/>
            <family val="2"/>
          </rPr>
          <t>ETG</t>
        </r>
      </text>
    </comment>
    <comment ref="J150" authorId="0" shapeId="0">
      <text>
        <r>
          <rPr>
            <b/>
            <sz val="9"/>
            <color indexed="81"/>
            <rFont val="Tahoma"/>
            <family val="2"/>
          </rPr>
          <t>Supreoeste</t>
        </r>
      </text>
    </comment>
    <comment ref="H151" authorId="0" shapeId="0">
      <text>
        <r>
          <rPr>
            <b/>
            <sz val="9"/>
            <color indexed="81"/>
            <rFont val="Tahoma"/>
            <family val="2"/>
          </rPr>
          <t>Staples</t>
        </r>
      </text>
    </comment>
    <comment ref="I151" authorId="0" shapeId="0">
      <text>
        <r>
          <rPr>
            <b/>
            <sz val="9"/>
            <color indexed="81"/>
            <rFont val="Tahoma"/>
            <family val="2"/>
          </rPr>
          <t>Gimba</t>
        </r>
      </text>
    </comment>
    <comment ref="J151" authorId="0" shapeId="0">
      <text>
        <r>
          <rPr>
            <b/>
            <sz val="9"/>
            <color indexed="81"/>
            <rFont val="Tahoma"/>
            <family val="2"/>
          </rPr>
          <t>Oriente</t>
        </r>
        <r>
          <rPr>
            <sz val="9"/>
            <color indexed="81"/>
            <rFont val="Tahoma"/>
            <family val="2"/>
          </rPr>
          <t xml:space="preserve">
</t>
        </r>
      </text>
    </comment>
    <comment ref="H152" authorId="0" shapeId="0">
      <text>
        <r>
          <rPr>
            <b/>
            <sz val="9"/>
            <color indexed="81"/>
            <rFont val="Tahoma"/>
            <family val="2"/>
          </rPr>
          <t>Extra</t>
        </r>
      </text>
    </comment>
    <comment ref="I152" authorId="0" shapeId="0">
      <text>
        <r>
          <rPr>
            <b/>
            <sz val="9"/>
            <color indexed="81"/>
            <rFont val="Tahoma"/>
            <family val="2"/>
          </rPr>
          <t>Pacopel</t>
        </r>
      </text>
    </comment>
    <comment ref="J152" authorId="0" shapeId="0">
      <text>
        <r>
          <rPr>
            <b/>
            <sz val="9"/>
            <color indexed="81"/>
            <rFont val="Tahoma"/>
            <family val="2"/>
          </rPr>
          <t>Oriente</t>
        </r>
        <r>
          <rPr>
            <sz val="9"/>
            <color indexed="81"/>
            <rFont val="Tahoma"/>
            <family val="2"/>
          </rPr>
          <t xml:space="preserve">
</t>
        </r>
      </text>
    </comment>
    <comment ref="H153" authorId="0" shapeId="0">
      <text>
        <r>
          <rPr>
            <b/>
            <sz val="9"/>
            <color indexed="81"/>
            <rFont val="Tahoma"/>
            <family val="2"/>
          </rPr>
          <t>Staples</t>
        </r>
      </text>
    </comment>
    <comment ref="I153" authorId="0" shapeId="0">
      <text>
        <r>
          <rPr>
            <b/>
            <sz val="9"/>
            <color indexed="81"/>
            <rFont val="Tahoma"/>
            <family val="2"/>
          </rPr>
          <t>Pacopel</t>
        </r>
      </text>
    </comment>
    <comment ref="J153" authorId="0" shapeId="0">
      <text>
        <r>
          <rPr>
            <b/>
            <sz val="9"/>
            <color indexed="81"/>
            <rFont val="Tahoma"/>
            <family val="2"/>
          </rPr>
          <t>Oriente</t>
        </r>
        <r>
          <rPr>
            <sz val="9"/>
            <color indexed="81"/>
            <rFont val="Tahoma"/>
            <family val="2"/>
          </rPr>
          <t xml:space="preserve">
</t>
        </r>
      </text>
    </comment>
    <comment ref="H154" authorId="0" shapeId="0">
      <text>
        <r>
          <rPr>
            <b/>
            <sz val="9"/>
            <color indexed="81"/>
            <rFont val="Tahoma"/>
            <family val="2"/>
          </rPr>
          <t>Staples</t>
        </r>
      </text>
    </comment>
    <comment ref="I154" authorId="0" shapeId="0">
      <text>
        <r>
          <rPr>
            <b/>
            <sz val="9"/>
            <color indexed="81"/>
            <rFont val="Tahoma"/>
            <family val="2"/>
          </rPr>
          <t>Pacopel</t>
        </r>
      </text>
    </comment>
    <comment ref="J154" authorId="0" shapeId="0">
      <text>
        <r>
          <rPr>
            <b/>
            <sz val="9"/>
            <color indexed="81"/>
            <rFont val="Tahoma"/>
            <family val="2"/>
          </rPr>
          <t>Oriente</t>
        </r>
        <r>
          <rPr>
            <sz val="9"/>
            <color indexed="81"/>
            <rFont val="Tahoma"/>
            <family val="2"/>
          </rPr>
          <t xml:space="preserve">
</t>
        </r>
      </text>
    </comment>
    <comment ref="C155" authorId="0" shapeId="0">
      <text>
        <r>
          <rPr>
            <b/>
            <sz val="9"/>
            <color indexed="81"/>
            <rFont val="Tahoma"/>
            <family val="2"/>
          </rPr>
          <t>R$ 0,08 Preço praticado</t>
        </r>
      </text>
    </comment>
    <comment ref="H155" authorId="0" shapeId="0">
      <text>
        <r>
          <rPr>
            <b/>
            <sz val="9"/>
            <color indexed="81"/>
            <rFont val="Tahoma"/>
            <family val="2"/>
          </rPr>
          <t>Acadêmica 0,50</t>
        </r>
      </text>
    </comment>
    <comment ref="I155" authorId="0" shapeId="0">
      <text>
        <r>
          <rPr>
            <b/>
            <sz val="9"/>
            <color indexed="81"/>
            <rFont val="Tahoma"/>
            <family val="2"/>
          </rPr>
          <t>CopyBrasil</t>
        </r>
      </text>
    </comment>
    <comment ref="H156" authorId="0" shapeId="0">
      <text>
        <r>
          <rPr>
            <b/>
            <sz val="9"/>
            <color indexed="81"/>
            <rFont val="Tahoma"/>
            <family val="2"/>
          </rPr>
          <t>CastroNaves</t>
        </r>
      </text>
    </comment>
    <comment ref="I156" authorId="0" shapeId="0">
      <text>
        <r>
          <rPr>
            <b/>
            <sz val="9"/>
            <color indexed="81"/>
            <rFont val="Tahoma"/>
            <family val="2"/>
          </rPr>
          <t>Pacopel</t>
        </r>
      </text>
    </comment>
    <comment ref="J156" authorId="0" shapeId="0">
      <text>
        <r>
          <rPr>
            <b/>
            <sz val="9"/>
            <color indexed="81"/>
            <rFont val="Tahoma"/>
            <family val="2"/>
          </rPr>
          <t>Gimba</t>
        </r>
      </text>
    </comment>
    <comment ref="C157" authorId="0" shapeId="0">
      <text>
        <r>
          <rPr>
            <b/>
            <sz val="9"/>
            <color indexed="81"/>
            <rFont val="Tahoma"/>
            <family val="2"/>
          </rPr>
          <t>R$ 28,70 Preço praticado</t>
        </r>
      </text>
    </comment>
    <comment ref="H157" authorId="0" shapeId="0">
      <text>
        <r>
          <rPr>
            <b/>
            <sz val="9"/>
            <color indexed="81"/>
            <rFont val="Tahoma"/>
            <family val="2"/>
          </rPr>
          <t>Acadêmica</t>
        </r>
      </text>
    </comment>
    <comment ref="I157" authorId="0" shapeId="0">
      <text>
        <r>
          <rPr>
            <b/>
            <sz val="9"/>
            <color indexed="81"/>
            <rFont val="Tahoma"/>
            <family val="2"/>
          </rPr>
          <t>Creative</t>
        </r>
      </text>
    </comment>
    <comment ref="J157" authorId="0" shapeId="0">
      <text>
        <r>
          <rPr>
            <b/>
            <sz val="9"/>
            <color indexed="81"/>
            <rFont val="Tahoma"/>
            <family val="2"/>
          </rPr>
          <t>Plastificação &amp; Cia</t>
        </r>
      </text>
    </comment>
    <comment ref="C158" authorId="0" shapeId="0">
      <text>
        <r>
          <rPr>
            <b/>
            <sz val="9"/>
            <color indexed="81"/>
            <rFont val="Tahoma"/>
            <family val="2"/>
          </rPr>
          <t>R$ 50,00 Preço praticado</t>
        </r>
      </text>
    </comment>
    <comment ref="H158" authorId="0" shapeId="0">
      <text>
        <r>
          <rPr>
            <b/>
            <sz val="9"/>
            <color indexed="81"/>
            <rFont val="Tahoma"/>
            <family val="2"/>
          </rPr>
          <t>Acadêmica</t>
        </r>
      </text>
    </comment>
    <comment ref="I158" authorId="0" shapeId="0">
      <text>
        <r>
          <rPr>
            <b/>
            <sz val="9"/>
            <color indexed="81"/>
            <rFont val="Tahoma"/>
            <family val="2"/>
          </rPr>
          <t>Staples</t>
        </r>
      </text>
    </comment>
    <comment ref="J158" authorId="0" shapeId="0">
      <text>
        <r>
          <rPr>
            <b/>
            <sz val="9"/>
            <color indexed="81"/>
            <rFont val="Tahoma"/>
            <family val="2"/>
          </rPr>
          <t>Plastificação &amp; Cia</t>
        </r>
      </text>
    </comment>
    <comment ref="H159" authorId="0" shapeId="0">
      <text>
        <r>
          <rPr>
            <b/>
            <sz val="9"/>
            <color indexed="81"/>
            <rFont val="Tahoma"/>
            <family val="2"/>
          </rPr>
          <t>Acadêmica</t>
        </r>
      </text>
    </comment>
    <comment ref="I159" authorId="0" shapeId="0">
      <text>
        <r>
          <rPr>
            <b/>
            <sz val="9"/>
            <color indexed="81"/>
            <rFont val="Tahoma"/>
            <family val="2"/>
          </rPr>
          <t>Pacopel</t>
        </r>
      </text>
    </comment>
    <comment ref="J159" authorId="0" shapeId="0">
      <text>
        <r>
          <rPr>
            <b/>
            <sz val="9"/>
            <color indexed="81"/>
            <rFont val="Tahoma"/>
            <family val="2"/>
          </rPr>
          <t>Escritório Total</t>
        </r>
      </text>
    </comment>
    <comment ref="H160" authorId="0" shapeId="0">
      <text>
        <r>
          <rPr>
            <b/>
            <sz val="9"/>
            <color indexed="81"/>
            <rFont val="Tahoma"/>
            <family val="2"/>
          </rPr>
          <t>Acadêmica</t>
        </r>
      </text>
    </comment>
    <comment ref="I160" authorId="0" shapeId="0">
      <text>
        <r>
          <rPr>
            <b/>
            <sz val="9"/>
            <color indexed="81"/>
            <rFont val="Tahoma"/>
            <family val="2"/>
          </rPr>
          <t>Papel &amp; Cia</t>
        </r>
      </text>
    </comment>
    <comment ref="J160" authorId="0" shapeId="0">
      <text>
        <r>
          <rPr>
            <b/>
            <sz val="9"/>
            <color indexed="81"/>
            <rFont val="Tahoma"/>
            <family val="2"/>
          </rPr>
          <t>Papel de Papel</t>
        </r>
      </text>
    </comment>
    <comment ref="H161" authorId="0" shapeId="0">
      <text>
        <r>
          <rPr>
            <b/>
            <sz val="9"/>
            <color indexed="81"/>
            <rFont val="Tahoma"/>
            <family val="2"/>
          </rPr>
          <t>Acadêmica</t>
        </r>
      </text>
    </comment>
    <comment ref="I161" authorId="0" shapeId="0">
      <text>
        <r>
          <rPr>
            <b/>
            <sz val="9"/>
            <color indexed="81"/>
            <rFont val="Tahoma"/>
            <family val="2"/>
          </rPr>
          <t>Lepok</t>
        </r>
      </text>
    </comment>
    <comment ref="J161" authorId="0" shapeId="0">
      <text>
        <r>
          <rPr>
            <b/>
            <sz val="9"/>
            <color indexed="81"/>
            <rFont val="Tahoma"/>
            <family val="2"/>
          </rPr>
          <t>Gaveteiro</t>
        </r>
      </text>
    </comment>
    <comment ref="H162" authorId="0" shapeId="0">
      <text>
        <r>
          <rPr>
            <b/>
            <sz val="9"/>
            <color indexed="81"/>
            <rFont val="Tahoma"/>
            <family val="2"/>
          </rPr>
          <t>Acadêmica</t>
        </r>
      </text>
    </comment>
    <comment ref="I162" authorId="0" shapeId="0">
      <text>
        <r>
          <rPr>
            <b/>
            <sz val="9"/>
            <color indexed="81"/>
            <rFont val="Tahoma"/>
            <family val="2"/>
          </rPr>
          <t>Gimba</t>
        </r>
      </text>
    </comment>
    <comment ref="J162" authorId="0" shapeId="0">
      <text>
        <r>
          <rPr>
            <b/>
            <sz val="9"/>
            <color indexed="81"/>
            <rFont val="Tahoma"/>
            <family val="2"/>
          </rPr>
          <t>Oriente</t>
        </r>
        <r>
          <rPr>
            <sz val="9"/>
            <color indexed="81"/>
            <rFont val="Tahoma"/>
            <family val="2"/>
          </rPr>
          <t xml:space="preserve">
</t>
        </r>
      </text>
    </comment>
    <comment ref="H163" authorId="0" shapeId="0">
      <text>
        <r>
          <rPr>
            <b/>
            <sz val="9"/>
            <color indexed="81"/>
            <rFont val="Tahoma"/>
            <family val="2"/>
          </rPr>
          <t>Acadêmica</t>
        </r>
      </text>
    </comment>
    <comment ref="I163" authorId="0" shapeId="0">
      <text>
        <r>
          <rPr>
            <b/>
            <sz val="9"/>
            <color indexed="81"/>
            <rFont val="Tahoma"/>
            <family val="2"/>
          </rPr>
          <t>Pacopel</t>
        </r>
      </text>
    </comment>
    <comment ref="J163" authorId="0" shapeId="0">
      <text>
        <r>
          <rPr>
            <b/>
            <sz val="9"/>
            <color indexed="81"/>
            <rFont val="Tahoma"/>
            <family val="2"/>
          </rPr>
          <t>ETG</t>
        </r>
      </text>
    </comment>
    <comment ref="H164" authorId="0" shapeId="0">
      <text>
        <r>
          <rPr>
            <b/>
            <sz val="9"/>
            <color indexed="81"/>
            <rFont val="Tahoma"/>
            <family val="2"/>
          </rPr>
          <t>Acadêmica</t>
        </r>
      </text>
    </comment>
    <comment ref="H165" authorId="0" shapeId="0">
      <text>
        <r>
          <rPr>
            <b/>
            <sz val="9"/>
            <color indexed="81"/>
            <rFont val="Tahoma"/>
            <family val="2"/>
          </rPr>
          <t>Lepok</t>
        </r>
      </text>
    </comment>
    <comment ref="I165" authorId="0" shapeId="0">
      <text>
        <r>
          <rPr>
            <b/>
            <sz val="9"/>
            <color indexed="81"/>
            <rFont val="Tahoma"/>
            <family val="2"/>
          </rPr>
          <t>Pacopel</t>
        </r>
      </text>
    </comment>
    <comment ref="J165" authorId="0" shapeId="0">
      <text>
        <r>
          <rPr>
            <b/>
            <sz val="9"/>
            <color indexed="81"/>
            <rFont val="Tahoma"/>
            <family val="2"/>
          </rPr>
          <t>Oriente</t>
        </r>
        <r>
          <rPr>
            <sz val="9"/>
            <color indexed="81"/>
            <rFont val="Tahoma"/>
            <family val="2"/>
          </rPr>
          <t xml:space="preserve">
</t>
        </r>
      </text>
    </comment>
    <comment ref="H166" authorId="0" shapeId="0">
      <text>
        <r>
          <rPr>
            <b/>
            <sz val="9"/>
            <color indexed="81"/>
            <rFont val="Tahoma"/>
            <family val="2"/>
          </rPr>
          <t>Acadêmica</t>
        </r>
      </text>
    </comment>
    <comment ref="I166" authorId="0" shapeId="0">
      <text>
        <r>
          <rPr>
            <b/>
            <sz val="9"/>
            <color indexed="81"/>
            <rFont val="Tahoma"/>
            <family val="2"/>
          </rPr>
          <t>Staples</t>
        </r>
      </text>
    </comment>
    <comment ref="J166" authorId="0" shapeId="0">
      <text>
        <r>
          <rPr>
            <b/>
            <sz val="9"/>
            <color indexed="81"/>
            <rFont val="Tahoma"/>
            <family val="2"/>
          </rPr>
          <t>Gimba</t>
        </r>
      </text>
    </comment>
    <comment ref="H167" authorId="0" shapeId="0">
      <text>
        <r>
          <rPr>
            <b/>
            <sz val="9"/>
            <color indexed="81"/>
            <rFont val="Tahoma"/>
            <family val="2"/>
          </rPr>
          <t>Gimba</t>
        </r>
      </text>
    </comment>
    <comment ref="I167" authorId="0" shapeId="0">
      <text>
        <r>
          <rPr>
            <b/>
            <sz val="9"/>
            <color indexed="81"/>
            <rFont val="Tahoma"/>
            <family val="2"/>
          </rPr>
          <t>Papel&amp;Cia</t>
        </r>
      </text>
    </comment>
    <comment ref="J167" authorId="0" shapeId="0">
      <text>
        <r>
          <rPr>
            <b/>
            <sz val="9"/>
            <color indexed="81"/>
            <rFont val="Tahoma"/>
            <family val="2"/>
          </rPr>
          <t>Econtabilista</t>
        </r>
      </text>
    </comment>
    <comment ref="H168" authorId="0" shapeId="0">
      <text>
        <r>
          <rPr>
            <b/>
            <sz val="9"/>
            <color indexed="81"/>
            <rFont val="Tahoma"/>
            <family val="2"/>
          </rPr>
          <t>Kalunga</t>
        </r>
      </text>
    </comment>
    <comment ref="I168" authorId="0" shapeId="0">
      <text>
        <r>
          <rPr>
            <b/>
            <sz val="9"/>
            <color indexed="81"/>
            <rFont val="Tahoma"/>
            <family val="2"/>
          </rPr>
          <t>Gimba</t>
        </r>
      </text>
    </comment>
    <comment ref="J168" authorId="0" shapeId="0">
      <text>
        <r>
          <rPr>
            <b/>
            <sz val="9"/>
            <color indexed="81"/>
            <rFont val="Tahoma"/>
            <family val="2"/>
          </rPr>
          <t>Staples</t>
        </r>
      </text>
    </comment>
    <comment ref="H169" authorId="0" shapeId="0">
      <text>
        <r>
          <rPr>
            <b/>
            <sz val="9"/>
            <color indexed="81"/>
            <rFont val="Tahoma"/>
            <family val="2"/>
          </rPr>
          <t>Kalunga</t>
        </r>
      </text>
    </comment>
    <comment ref="I169" authorId="0" shapeId="0">
      <text>
        <r>
          <rPr>
            <b/>
            <sz val="9"/>
            <color indexed="81"/>
            <rFont val="Tahoma"/>
            <family val="2"/>
          </rPr>
          <t>Gimba</t>
        </r>
      </text>
    </comment>
    <comment ref="J169" authorId="0" shapeId="0">
      <text>
        <r>
          <rPr>
            <b/>
            <sz val="9"/>
            <color indexed="81"/>
            <rFont val="Tahoma"/>
            <family val="2"/>
          </rPr>
          <t>Staples</t>
        </r>
      </text>
    </comment>
    <comment ref="H170" authorId="0" shapeId="0">
      <text>
        <r>
          <rPr>
            <b/>
            <sz val="9"/>
            <color indexed="81"/>
            <rFont val="Tahoma"/>
            <family val="2"/>
          </rPr>
          <t>Kalunga</t>
        </r>
      </text>
    </comment>
    <comment ref="I170" authorId="0" shapeId="0">
      <text>
        <r>
          <rPr>
            <b/>
            <sz val="9"/>
            <color indexed="81"/>
            <rFont val="Tahoma"/>
            <family val="2"/>
          </rPr>
          <t>Gimba</t>
        </r>
      </text>
    </comment>
    <comment ref="J170" authorId="0" shapeId="0">
      <text>
        <r>
          <rPr>
            <b/>
            <sz val="9"/>
            <color indexed="81"/>
            <rFont val="Tahoma"/>
            <family val="2"/>
          </rPr>
          <t>Staples</t>
        </r>
      </text>
    </comment>
    <comment ref="H171" authorId="0" shapeId="0">
      <text>
        <r>
          <rPr>
            <b/>
            <sz val="9"/>
            <color indexed="81"/>
            <rFont val="Tahoma"/>
            <family val="2"/>
          </rPr>
          <t>Kalunga</t>
        </r>
      </text>
    </comment>
    <comment ref="I171" authorId="0" shapeId="0">
      <text>
        <r>
          <rPr>
            <b/>
            <sz val="9"/>
            <color indexed="81"/>
            <rFont val="Tahoma"/>
            <family val="2"/>
          </rPr>
          <t>Gimba</t>
        </r>
      </text>
    </comment>
    <comment ref="J171" authorId="0" shapeId="0">
      <text>
        <r>
          <rPr>
            <b/>
            <sz val="9"/>
            <color indexed="81"/>
            <rFont val="Tahoma"/>
            <family val="2"/>
          </rPr>
          <t>Staples</t>
        </r>
      </text>
    </comment>
    <comment ref="H172" authorId="0" shapeId="0">
      <text>
        <r>
          <rPr>
            <b/>
            <sz val="9"/>
            <color indexed="81"/>
            <rFont val="Tahoma"/>
            <family val="2"/>
          </rPr>
          <t>Kalunga</t>
        </r>
      </text>
    </comment>
    <comment ref="I172" authorId="0" shapeId="0">
      <text>
        <r>
          <rPr>
            <b/>
            <sz val="9"/>
            <color indexed="81"/>
            <rFont val="Tahoma"/>
            <family val="2"/>
          </rPr>
          <t>Gimba</t>
        </r>
      </text>
    </comment>
    <comment ref="J172" authorId="0" shapeId="0">
      <text>
        <r>
          <rPr>
            <b/>
            <sz val="9"/>
            <color indexed="81"/>
            <rFont val="Tahoma"/>
            <family val="2"/>
          </rPr>
          <t>Staples</t>
        </r>
      </text>
    </comment>
    <comment ref="H173" authorId="0" shapeId="0">
      <text>
        <r>
          <rPr>
            <b/>
            <sz val="9"/>
            <color indexed="81"/>
            <rFont val="Tahoma"/>
            <family val="2"/>
          </rPr>
          <t>Acadêmica</t>
        </r>
      </text>
    </comment>
    <comment ref="I173" authorId="0" shapeId="0">
      <text>
        <r>
          <rPr>
            <b/>
            <sz val="9"/>
            <color indexed="81"/>
            <rFont val="Tahoma"/>
            <family val="2"/>
          </rPr>
          <t>Gimba</t>
        </r>
      </text>
    </comment>
    <comment ref="J173" authorId="0" shapeId="0">
      <text>
        <r>
          <rPr>
            <b/>
            <sz val="9"/>
            <color indexed="81"/>
            <rFont val="Tahoma"/>
            <family val="2"/>
          </rPr>
          <t>Staples</t>
        </r>
      </text>
    </comment>
    <comment ref="H174" authorId="0" shapeId="0">
      <text>
        <r>
          <rPr>
            <b/>
            <sz val="9"/>
            <color indexed="81"/>
            <rFont val="Tahoma"/>
            <family val="2"/>
          </rPr>
          <t>Staples</t>
        </r>
      </text>
    </comment>
    <comment ref="I174" authorId="0" shapeId="0">
      <text>
        <r>
          <rPr>
            <b/>
            <sz val="9"/>
            <color indexed="81"/>
            <rFont val="Tahoma"/>
            <family val="2"/>
          </rPr>
          <t>Gimba</t>
        </r>
      </text>
    </comment>
    <comment ref="J174" authorId="0" shapeId="0">
      <text>
        <r>
          <rPr>
            <b/>
            <sz val="9"/>
            <color indexed="81"/>
            <rFont val="Tahoma"/>
            <family val="2"/>
          </rPr>
          <t>Oriente</t>
        </r>
        <r>
          <rPr>
            <sz val="9"/>
            <color indexed="81"/>
            <rFont val="Tahoma"/>
            <family val="2"/>
          </rPr>
          <t xml:space="preserve">
</t>
        </r>
      </text>
    </comment>
    <comment ref="H175" authorId="0" shapeId="0">
      <text>
        <r>
          <rPr>
            <b/>
            <sz val="9"/>
            <color indexed="81"/>
            <rFont val="Tahoma"/>
            <family val="2"/>
          </rPr>
          <t>Acadêmica</t>
        </r>
      </text>
    </comment>
    <comment ref="I175" authorId="0" shapeId="0">
      <text>
        <r>
          <rPr>
            <b/>
            <sz val="9"/>
            <color indexed="81"/>
            <rFont val="Tahoma"/>
            <family val="2"/>
          </rPr>
          <t>Angeloni</t>
        </r>
      </text>
    </comment>
    <comment ref="J175" authorId="0" shapeId="0">
      <text>
        <r>
          <rPr>
            <b/>
            <sz val="9"/>
            <color indexed="81"/>
            <rFont val="Tahoma"/>
            <family val="2"/>
          </rPr>
          <t>Pão de Açúcar</t>
        </r>
      </text>
    </comment>
    <comment ref="H176" authorId="0" shapeId="0">
      <text>
        <r>
          <rPr>
            <b/>
            <sz val="9"/>
            <color indexed="81"/>
            <rFont val="Tahoma"/>
            <family val="2"/>
          </rPr>
          <t>Acadêmica</t>
        </r>
      </text>
    </comment>
    <comment ref="I176" authorId="0" shapeId="0">
      <text>
        <r>
          <rPr>
            <b/>
            <sz val="9"/>
            <color indexed="81"/>
            <rFont val="Tahoma"/>
            <family val="2"/>
          </rPr>
          <t>Gimba</t>
        </r>
      </text>
    </comment>
    <comment ref="J176" authorId="0" shapeId="0">
      <text>
        <r>
          <rPr>
            <b/>
            <sz val="9"/>
            <color indexed="81"/>
            <rFont val="Tahoma"/>
            <family val="2"/>
          </rPr>
          <t>Oriente</t>
        </r>
        <r>
          <rPr>
            <sz val="9"/>
            <color indexed="81"/>
            <rFont val="Tahoma"/>
            <family val="2"/>
          </rPr>
          <t xml:space="preserve">
</t>
        </r>
      </text>
    </comment>
    <comment ref="H177" authorId="0" shapeId="0">
      <text>
        <r>
          <rPr>
            <b/>
            <sz val="9"/>
            <color indexed="81"/>
            <rFont val="Tahoma"/>
            <family val="2"/>
          </rPr>
          <t>Gimba</t>
        </r>
      </text>
    </comment>
    <comment ref="I177" authorId="0" shapeId="0">
      <text>
        <r>
          <rPr>
            <b/>
            <sz val="9"/>
            <color indexed="81"/>
            <rFont val="Tahoma"/>
            <family val="2"/>
          </rPr>
          <t>Staples</t>
        </r>
      </text>
    </comment>
    <comment ref="J177" authorId="0" shapeId="0">
      <text>
        <r>
          <rPr>
            <b/>
            <sz val="9"/>
            <color indexed="81"/>
            <rFont val="Tahoma"/>
            <family val="2"/>
          </rPr>
          <t>Oriente</t>
        </r>
        <r>
          <rPr>
            <sz val="9"/>
            <color indexed="81"/>
            <rFont val="Tahoma"/>
            <family val="2"/>
          </rPr>
          <t xml:space="preserve">
</t>
        </r>
      </text>
    </comment>
    <comment ref="H178" authorId="0" shapeId="0">
      <text>
        <r>
          <rPr>
            <b/>
            <sz val="9"/>
            <color indexed="81"/>
            <rFont val="Tahoma"/>
            <family val="2"/>
          </rPr>
          <t>Datasupri</t>
        </r>
      </text>
    </comment>
    <comment ref="I178" authorId="0" shapeId="0">
      <text>
        <r>
          <rPr>
            <b/>
            <sz val="9"/>
            <color indexed="81"/>
            <rFont val="Tahoma"/>
            <family val="2"/>
          </rPr>
          <t>Gimba</t>
        </r>
      </text>
    </comment>
    <comment ref="J178" authorId="0" shapeId="0">
      <text>
        <r>
          <rPr>
            <b/>
            <sz val="9"/>
            <color indexed="81"/>
            <rFont val="Tahoma"/>
            <family val="2"/>
          </rPr>
          <t>Escritório Total</t>
        </r>
      </text>
    </comment>
    <comment ref="H179" authorId="0" shapeId="0">
      <text>
        <r>
          <rPr>
            <b/>
            <sz val="9"/>
            <color indexed="81"/>
            <rFont val="Tahoma"/>
            <family val="2"/>
          </rPr>
          <t>Acadêmica</t>
        </r>
      </text>
    </comment>
    <comment ref="I179" authorId="0" shapeId="0">
      <text>
        <r>
          <rPr>
            <b/>
            <sz val="9"/>
            <color indexed="81"/>
            <rFont val="Tahoma"/>
            <family val="2"/>
          </rPr>
          <t>Eletrônica do Professor</t>
        </r>
      </text>
    </comment>
    <comment ref="J179" authorId="0" shapeId="0">
      <text>
        <r>
          <rPr>
            <b/>
            <sz val="9"/>
            <color indexed="81"/>
            <rFont val="Tahoma"/>
            <family val="2"/>
          </rPr>
          <t>Staples</t>
        </r>
      </text>
    </comment>
    <comment ref="H180" authorId="0" shapeId="0">
      <text>
        <r>
          <rPr>
            <b/>
            <sz val="9"/>
            <color indexed="81"/>
            <rFont val="Tahoma"/>
            <family val="2"/>
          </rPr>
          <t>Acadêmica</t>
        </r>
      </text>
    </comment>
    <comment ref="I180" authorId="0" shapeId="0">
      <text>
        <r>
          <rPr>
            <b/>
            <sz val="9"/>
            <color indexed="81"/>
            <rFont val="Tahoma"/>
            <family val="2"/>
          </rPr>
          <t>Eletrônica do Professor</t>
        </r>
      </text>
    </comment>
    <comment ref="J180" authorId="0" shapeId="0">
      <text>
        <r>
          <rPr>
            <b/>
            <sz val="9"/>
            <color indexed="81"/>
            <rFont val="Tahoma"/>
            <family val="2"/>
          </rPr>
          <t>Ferragem Lucas</t>
        </r>
      </text>
    </comment>
    <comment ref="H181" authorId="0" shapeId="0">
      <text>
        <r>
          <rPr>
            <b/>
            <sz val="9"/>
            <color indexed="81"/>
            <rFont val="Tahoma"/>
            <family val="2"/>
          </rPr>
          <t>Acadêmica</t>
        </r>
      </text>
    </comment>
    <comment ref="I181" authorId="0" shapeId="0">
      <text>
        <r>
          <rPr>
            <b/>
            <sz val="9"/>
            <color indexed="81"/>
            <rFont val="Tahoma"/>
            <family val="2"/>
          </rPr>
          <t>Eletrônica do Professor</t>
        </r>
      </text>
    </comment>
    <comment ref="J181" authorId="0" shapeId="0">
      <text>
        <r>
          <rPr>
            <b/>
            <sz val="9"/>
            <color indexed="81"/>
            <rFont val="Tahoma"/>
            <family val="2"/>
          </rPr>
          <t>Eletrônica Shop</t>
        </r>
      </text>
    </comment>
    <comment ref="H182" authorId="0" shapeId="0">
      <text>
        <r>
          <rPr>
            <b/>
            <sz val="9"/>
            <color indexed="81"/>
            <rFont val="Tahoma"/>
            <family val="2"/>
          </rPr>
          <t>Walmart</t>
        </r>
      </text>
    </comment>
    <comment ref="I182" authorId="0" shapeId="0">
      <text>
        <r>
          <rPr>
            <b/>
            <sz val="9"/>
            <color indexed="81"/>
            <rFont val="Tahoma"/>
            <family val="2"/>
          </rPr>
          <t>Eletrônica do Professor</t>
        </r>
      </text>
    </comment>
    <comment ref="J182" authorId="0" shapeId="0">
      <text>
        <r>
          <rPr>
            <b/>
            <sz val="9"/>
            <color indexed="81"/>
            <rFont val="Tahoma"/>
            <family val="2"/>
          </rPr>
          <t>Eletrônica Shop</t>
        </r>
      </text>
    </comment>
    <comment ref="H183" authorId="0" shapeId="0">
      <text>
        <r>
          <rPr>
            <b/>
            <sz val="9"/>
            <color indexed="81"/>
            <rFont val="Tahoma"/>
            <family val="2"/>
          </rPr>
          <t>Walmart</t>
        </r>
      </text>
    </comment>
    <comment ref="I183" authorId="0" shapeId="0">
      <text>
        <r>
          <rPr>
            <b/>
            <sz val="9"/>
            <color indexed="81"/>
            <rFont val="Tahoma"/>
            <family val="2"/>
          </rPr>
          <t>Eletrônica do Professor</t>
        </r>
      </text>
    </comment>
    <comment ref="J183" authorId="0" shapeId="0">
      <text>
        <r>
          <rPr>
            <b/>
            <sz val="9"/>
            <color indexed="81"/>
            <rFont val="Tahoma"/>
            <family val="2"/>
          </rPr>
          <t>Eletrônica Shop</t>
        </r>
      </text>
    </comment>
    <comment ref="H184" authorId="0" shapeId="0">
      <text>
        <r>
          <rPr>
            <b/>
            <sz val="9"/>
            <color indexed="81"/>
            <rFont val="Tahoma"/>
            <family val="2"/>
          </rPr>
          <t>Acadêmica</t>
        </r>
      </text>
    </comment>
    <comment ref="I184" authorId="0" shapeId="0">
      <text>
        <r>
          <rPr>
            <b/>
            <sz val="9"/>
            <color indexed="81"/>
            <rFont val="Tahoma"/>
            <family val="2"/>
          </rPr>
          <t>Nacional</t>
        </r>
      </text>
    </comment>
    <comment ref="J184" authorId="0" shapeId="0">
      <text>
        <r>
          <rPr>
            <b/>
            <sz val="9"/>
            <color indexed="81"/>
            <rFont val="Tahoma"/>
            <family val="2"/>
          </rPr>
          <t>Martinelli</t>
        </r>
      </text>
    </comment>
    <comment ref="H185" authorId="0" shapeId="0">
      <text>
        <r>
          <rPr>
            <b/>
            <sz val="9"/>
            <color indexed="81"/>
            <rFont val="Tahoma"/>
            <family val="2"/>
          </rPr>
          <t>Acadêmica</t>
        </r>
      </text>
    </comment>
    <comment ref="I185" authorId="0" shapeId="0">
      <text>
        <r>
          <rPr>
            <b/>
            <sz val="9"/>
            <color indexed="81"/>
            <rFont val="Tahoma"/>
            <family val="2"/>
          </rPr>
          <t>Pacopel</t>
        </r>
      </text>
    </comment>
    <comment ref="J185" authorId="0" shapeId="0">
      <text>
        <r>
          <rPr>
            <b/>
            <sz val="9"/>
            <color indexed="81"/>
            <rFont val="Tahoma"/>
            <family val="2"/>
          </rPr>
          <t>Oriente</t>
        </r>
        <r>
          <rPr>
            <sz val="9"/>
            <color indexed="81"/>
            <rFont val="Tahoma"/>
            <family val="2"/>
          </rPr>
          <t xml:space="preserve">
</t>
        </r>
      </text>
    </comment>
    <comment ref="H186" authorId="0" shapeId="0">
      <text>
        <r>
          <rPr>
            <b/>
            <sz val="9"/>
            <color indexed="81"/>
            <rFont val="Tahoma"/>
            <family val="2"/>
          </rPr>
          <t>Acadêmica</t>
        </r>
      </text>
    </comment>
    <comment ref="I186" authorId="0" shapeId="0">
      <text>
        <r>
          <rPr>
            <b/>
            <sz val="9"/>
            <color indexed="81"/>
            <rFont val="Tahoma"/>
            <family val="2"/>
          </rPr>
          <t>Pacopel</t>
        </r>
      </text>
    </comment>
    <comment ref="J186" authorId="0" shapeId="0">
      <text>
        <r>
          <rPr>
            <b/>
            <sz val="9"/>
            <color indexed="81"/>
            <rFont val="Tahoma"/>
            <family val="2"/>
          </rPr>
          <t>Oriente</t>
        </r>
        <r>
          <rPr>
            <sz val="9"/>
            <color indexed="81"/>
            <rFont val="Tahoma"/>
            <family val="2"/>
          </rPr>
          <t xml:space="preserve">
</t>
        </r>
      </text>
    </comment>
    <comment ref="H187" authorId="0" shapeId="0">
      <text>
        <r>
          <rPr>
            <b/>
            <sz val="9"/>
            <color indexed="81"/>
            <rFont val="Tahoma"/>
            <family val="2"/>
          </rPr>
          <t>Acadêmica</t>
        </r>
      </text>
    </comment>
    <comment ref="I187" authorId="0" shapeId="0">
      <text>
        <r>
          <rPr>
            <b/>
            <sz val="9"/>
            <color indexed="81"/>
            <rFont val="Tahoma"/>
            <family val="2"/>
          </rPr>
          <t>Pacopel</t>
        </r>
      </text>
    </comment>
    <comment ref="J187" authorId="0" shapeId="0">
      <text>
        <r>
          <rPr>
            <b/>
            <sz val="9"/>
            <color indexed="81"/>
            <rFont val="Tahoma"/>
            <family val="2"/>
          </rPr>
          <t>Oriente</t>
        </r>
        <r>
          <rPr>
            <sz val="9"/>
            <color indexed="81"/>
            <rFont val="Tahoma"/>
            <family val="2"/>
          </rPr>
          <t xml:space="preserve">
</t>
        </r>
      </text>
    </comment>
    <comment ref="H188" authorId="0" shapeId="0">
      <text>
        <r>
          <rPr>
            <b/>
            <sz val="9"/>
            <color indexed="81"/>
            <rFont val="Tahoma"/>
            <family val="2"/>
          </rPr>
          <t>Acadêmica</t>
        </r>
      </text>
    </comment>
    <comment ref="I188" authorId="0" shapeId="0">
      <text>
        <r>
          <rPr>
            <b/>
            <sz val="9"/>
            <color indexed="81"/>
            <rFont val="Tahoma"/>
            <family val="2"/>
          </rPr>
          <t>Pacopel</t>
        </r>
      </text>
    </comment>
    <comment ref="J188" authorId="0" shapeId="0">
      <text>
        <r>
          <rPr>
            <b/>
            <sz val="9"/>
            <color indexed="81"/>
            <rFont val="Tahoma"/>
            <family val="2"/>
          </rPr>
          <t>Oriente</t>
        </r>
        <r>
          <rPr>
            <sz val="9"/>
            <color indexed="81"/>
            <rFont val="Tahoma"/>
            <family val="2"/>
          </rPr>
          <t xml:space="preserve">
</t>
        </r>
      </text>
    </comment>
    <comment ref="H189" authorId="0" shapeId="0">
      <text>
        <r>
          <rPr>
            <b/>
            <sz val="9"/>
            <color indexed="81"/>
            <rFont val="Tahoma"/>
            <family val="2"/>
          </rPr>
          <t>Acadêmica</t>
        </r>
      </text>
    </comment>
    <comment ref="I189" authorId="0" shapeId="0">
      <text>
        <r>
          <rPr>
            <b/>
            <sz val="9"/>
            <color indexed="81"/>
            <rFont val="Tahoma"/>
            <family val="2"/>
          </rPr>
          <t>Saraiva</t>
        </r>
      </text>
    </comment>
    <comment ref="J189" authorId="0" shapeId="0">
      <text>
        <r>
          <rPr>
            <b/>
            <sz val="9"/>
            <color indexed="81"/>
            <rFont val="Tahoma"/>
            <family val="2"/>
          </rPr>
          <t>Gimba</t>
        </r>
      </text>
    </comment>
    <comment ref="H190" authorId="0" shapeId="0">
      <text>
        <r>
          <rPr>
            <b/>
            <sz val="9"/>
            <color indexed="81"/>
            <rFont val="Tahoma"/>
            <family val="2"/>
          </rPr>
          <t>Gimba</t>
        </r>
      </text>
    </comment>
    <comment ref="I190" authorId="0" shapeId="0">
      <text>
        <r>
          <rPr>
            <b/>
            <sz val="9"/>
            <color indexed="81"/>
            <rFont val="Tahoma"/>
            <family val="2"/>
          </rPr>
          <t>Kalunga</t>
        </r>
      </text>
    </comment>
    <comment ref="J190" authorId="0" shapeId="0">
      <text>
        <r>
          <rPr>
            <b/>
            <sz val="9"/>
            <color indexed="81"/>
            <rFont val="Tahoma"/>
            <family val="2"/>
          </rPr>
          <t>Oriente</t>
        </r>
        <r>
          <rPr>
            <sz val="9"/>
            <color indexed="81"/>
            <rFont val="Tahoma"/>
            <family val="2"/>
          </rPr>
          <t xml:space="preserve">
</t>
        </r>
      </text>
    </comment>
    <comment ref="H191" authorId="0" shapeId="0">
      <text>
        <r>
          <rPr>
            <b/>
            <sz val="9"/>
            <color indexed="81"/>
            <rFont val="Tahoma"/>
            <family val="2"/>
          </rPr>
          <t>Acadêmica</t>
        </r>
      </text>
    </comment>
    <comment ref="I191" authorId="0" shapeId="0">
      <text>
        <r>
          <rPr>
            <b/>
            <sz val="9"/>
            <color indexed="81"/>
            <rFont val="Tahoma"/>
            <family val="2"/>
          </rPr>
          <t>Good Paper</t>
        </r>
      </text>
    </comment>
    <comment ref="J191" authorId="0" shapeId="0">
      <text>
        <r>
          <rPr>
            <b/>
            <sz val="9"/>
            <color indexed="81"/>
            <rFont val="Tahoma"/>
            <family val="2"/>
          </rPr>
          <t>Kalunga</t>
        </r>
      </text>
    </comment>
    <comment ref="H192" authorId="0" shapeId="0">
      <text>
        <r>
          <rPr>
            <b/>
            <sz val="9"/>
            <color indexed="81"/>
            <rFont val="Tahoma"/>
            <family val="2"/>
          </rPr>
          <t>Acadêmica</t>
        </r>
      </text>
    </comment>
    <comment ref="I192" authorId="0" shapeId="0">
      <text>
        <r>
          <rPr>
            <b/>
            <sz val="9"/>
            <color indexed="81"/>
            <rFont val="Tahoma"/>
            <family val="2"/>
          </rPr>
          <t>Pacopel</t>
        </r>
      </text>
    </comment>
    <comment ref="J192" authorId="0" shapeId="0">
      <text>
        <r>
          <rPr>
            <b/>
            <sz val="9"/>
            <color indexed="81"/>
            <rFont val="Tahoma"/>
            <family val="2"/>
          </rPr>
          <t>Costa Atacado</t>
        </r>
      </text>
    </comment>
    <comment ref="H193" authorId="0" shapeId="0">
      <text>
        <r>
          <rPr>
            <b/>
            <sz val="9"/>
            <color indexed="81"/>
            <rFont val="Tahoma"/>
            <family val="2"/>
          </rPr>
          <t>Acadêmica</t>
        </r>
      </text>
    </comment>
    <comment ref="I193" authorId="0" shapeId="0">
      <text>
        <r>
          <rPr>
            <b/>
            <sz val="9"/>
            <color indexed="81"/>
            <rFont val="Tahoma"/>
            <family val="2"/>
          </rPr>
          <t>Pacopel</t>
        </r>
      </text>
    </comment>
    <comment ref="J193" authorId="0" shapeId="0">
      <text>
        <r>
          <rPr>
            <b/>
            <sz val="9"/>
            <color indexed="81"/>
            <rFont val="Tahoma"/>
            <family val="2"/>
          </rPr>
          <t>Casa e Construção</t>
        </r>
      </text>
    </comment>
    <comment ref="H194" authorId="0" shapeId="0">
      <text>
        <r>
          <rPr>
            <b/>
            <sz val="9"/>
            <color indexed="81"/>
            <rFont val="Tahoma"/>
            <family val="2"/>
          </rPr>
          <t>Nacional</t>
        </r>
      </text>
    </comment>
    <comment ref="I194" authorId="0" shapeId="0">
      <text>
        <r>
          <rPr>
            <b/>
            <sz val="9"/>
            <color indexed="81"/>
            <rFont val="Tahoma"/>
            <family val="2"/>
          </rPr>
          <t>Pacopel</t>
        </r>
      </text>
    </comment>
    <comment ref="J194" authorId="0" shapeId="0">
      <text>
        <r>
          <rPr>
            <b/>
            <sz val="9"/>
            <color indexed="81"/>
            <rFont val="Tahoma"/>
            <family val="2"/>
          </rPr>
          <t>Pão de Açúcar</t>
        </r>
      </text>
    </comment>
    <comment ref="H195" authorId="0" shapeId="0">
      <text>
        <r>
          <rPr>
            <b/>
            <sz val="9"/>
            <color indexed="81"/>
            <rFont val="Tahoma"/>
            <family val="2"/>
          </rPr>
          <t>Acadêmica</t>
        </r>
      </text>
    </comment>
    <comment ref="I195" authorId="0" shapeId="0">
      <text>
        <r>
          <rPr>
            <b/>
            <sz val="9"/>
            <color indexed="81"/>
            <rFont val="Tahoma"/>
            <family val="2"/>
          </rPr>
          <t>Staples</t>
        </r>
      </text>
    </comment>
    <comment ref="J195" authorId="0" shapeId="0">
      <text>
        <r>
          <rPr>
            <b/>
            <sz val="9"/>
            <color indexed="81"/>
            <rFont val="Tahoma"/>
            <family val="2"/>
          </rPr>
          <t>Oriente</t>
        </r>
        <r>
          <rPr>
            <sz val="9"/>
            <color indexed="81"/>
            <rFont val="Tahoma"/>
            <family val="2"/>
          </rPr>
          <t xml:space="preserve">
</t>
        </r>
      </text>
    </comment>
    <comment ref="H196" authorId="0" shapeId="0">
      <text>
        <r>
          <rPr>
            <b/>
            <sz val="9"/>
            <color indexed="81"/>
            <rFont val="Tahoma"/>
            <family val="2"/>
          </rPr>
          <t>Acadêmica</t>
        </r>
      </text>
    </comment>
    <comment ref="I196" authorId="0" shapeId="0">
      <text>
        <r>
          <rPr>
            <b/>
            <sz val="9"/>
            <color indexed="81"/>
            <rFont val="Tahoma"/>
            <family val="2"/>
          </rPr>
          <t>Staples</t>
        </r>
      </text>
    </comment>
    <comment ref="J196" authorId="0" shapeId="0">
      <text>
        <r>
          <rPr>
            <b/>
            <sz val="9"/>
            <color indexed="81"/>
            <rFont val="Tahoma"/>
            <family val="2"/>
          </rPr>
          <t>Gimba</t>
        </r>
      </text>
    </comment>
    <comment ref="H197" authorId="0" shapeId="0">
      <text>
        <r>
          <rPr>
            <b/>
            <sz val="9"/>
            <color indexed="81"/>
            <rFont val="Tahoma"/>
            <family val="2"/>
          </rPr>
          <t>Acadêmica</t>
        </r>
      </text>
    </comment>
    <comment ref="I197" authorId="0" shapeId="0">
      <text>
        <r>
          <rPr>
            <b/>
            <sz val="9"/>
            <color indexed="81"/>
            <rFont val="Tahoma"/>
            <family val="2"/>
          </rPr>
          <t>Staples</t>
        </r>
      </text>
    </comment>
    <comment ref="J197" authorId="0" shapeId="0">
      <text>
        <r>
          <rPr>
            <b/>
            <sz val="9"/>
            <color indexed="81"/>
            <rFont val="Tahoma"/>
            <family val="2"/>
          </rPr>
          <t>Gimba</t>
        </r>
      </text>
    </comment>
    <comment ref="H198" authorId="0" shapeId="0">
      <text>
        <r>
          <rPr>
            <b/>
            <sz val="9"/>
            <color indexed="81"/>
            <rFont val="Tahoma"/>
            <family val="2"/>
          </rPr>
          <t>Sta. Helena</t>
        </r>
      </text>
    </comment>
    <comment ref="I198" authorId="0" shapeId="0">
      <text>
        <r>
          <rPr>
            <b/>
            <sz val="9"/>
            <color indexed="81"/>
            <rFont val="Tahoma"/>
            <family val="2"/>
          </rPr>
          <t>Pão de Açúcar</t>
        </r>
      </text>
    </comment>
    <comment ref="J198" authorId="0" shapeId="0">
      <text>
        <r>
          <rPr>
            <b/>
            <sz val="9"/>
            <color indexed="81"/>
            <rFont val="Tahoma"/>
            <family val="2"/>
          </rPr>
          <t>CastroNaves</t>
        </r>
      </text>
    </comment>
    <comment ref="H199" authorId="0" shapeId="0">
      <text>
        <r>
          <rPr>
            <b/>
            <sz val="9"/>
            <color indexed="81"/>
            <rFont val="Tahoma"/>
            <family val="2"/>
          </rPr>
          <t>Acadêmica</t>
        </r>
      </text>
    </comment>
    <comment ref="I199" authorId="0" shapeId="0">
      <text>
        <r>
          <rPr>
            <b/>
            <sz val="9"/>
            <color indexed="81"/>
            <rFont val="Tahoma"/>
            <family val="2"/>
          </rPr>
          <t>Nacional</t>
        </r>
      </text>
    </comment>
    <comment ref="J199" authorId="0" shapeId="0">
      <text>
        <r>
          <rPr>
            <b/>
            <sz val="9"/>
            <color indexed="81"/>
            <rFont val="Tahoma"/>
            <family val="2"/>
          </rPr>
          <t>Rubbermaid</t>
        </r>
      </text>
    </comment>
    <comment ref="H200" authorId="0" shapeId="0">
      <text>
        <r>
          <rPr>
            <b/>
            <sz val="9"/>
            <color indexed="81"/>
            <rFont val="Tahoma"/>
            <family val="2"/>
          </rPr>
          <t>Acadêmica</t>
        </r>
      </text>
    </comment>
    <comment ref="I200" authorId="0" shapeId="0">
      <text>
        <r>
          <rPr>
            <b/>
            <sz val="9"/>
            <color indexed="81"/>
            <rFont val="Tahoma"/>
            <family val="2"/>
          </rPr>
          <t>Staples</t>
        </r>
      </text>
    </comment>
    <comment ref="J200" authorId="0" shapeId="0">
      <text>
        <r>
          <rPr>
            <b/>
            <sz val="9"/>
            <color indexed="81"/>
            <rFont val="Tahoma"/>
            <family val="2"/>
          </rPr>
          <t>NAGEM</t>
        </r>
      </text>
    </comment>
    <comment ref="H201" authorId="0" shapeId="0">
      <text>
        <r>
          <rPr>
            <b/>
            <sz val="9"/>
            <color indexed="81"/>
            <rFont val="Tahoma"/>
            <family val="2"/>
          </rPr>
          <t>Acadêmica</t>
        </r>
      </text>
    </comment>
    <comment ref="I201" authorId="0" shapeId="0">
      <text>
        <r>
          <rPr>
            <b/>
            <sz val="9"/>
            <color indexed="81"/>
            <rFont val="Tahoma"/>
            <family val="2"/>
          </rPr>
          <t>Nagem</t>
        </r>
      </text>
    </comment>
    <comment ref="J201" authorId="0" shapeId="0">
      <text>
        <r>
          <rPr>
            <b/>
            <sz val="9"/>
            <color indexed="81"/>
            <rFont val="Tahoma"/>
            <family val="2"/>
          </rPr>
          <t>Staples</t>
        </r>
      </text>
    </comment>
    <comment ref="H202" authorId="0" shapeId="0">
      <text>
        <r>
          <rPr>
            <b/>
            <sz val="9"/>
            <color indexed="81"/>
            <rFont val="Tahoma"/>
            <family val="2"/>
          </rPr>
          <t>Gimba</t>
        </r>
      </text>
    </comment>
    <comment ref="I202" authorId="0" shapeId="0">
      <text>
        <r>
          <rPr>
            <b/>
            <sz val="9"/>
            <color indexed="81"/>
            <rFont val="Tahoma"/>
            <family val="2"/>
          </rPr>
          <t>Pacopel</t>
        </r>
      </text>
    </comment>
    <comment ref="J202" authorId="0" shapeId="0">
      <text>
        <r>
          <rPr>
            <b/>
            <sz val="9"/>
            <color indexed="81"/>
            <rFont val="Tahoma"/>
            <family val="2"/>
          </rPr>
          <t>Oriente</t>
        </r>
        <r>
          <rPr>
            <sz val="9"/>
            <color indexed="81"/>
            <rFont val="Tahoma"/>
            <family val="2"/>
          </rPr>
          <t xml:space="preserve">
</t>
        </r>
      </text>
    </comment>
    <comment ref="H203" authorId="0" shapeId="0">
      <text>
        <r>
          <rPr>
            <b/>
            <sz val="9"/>
            <color indexed="81"/>
            <rFont val="Tahoma"/>
            <family val="2"/>
          </rPr>
          <t>Gimba</t>
        </r>
      </text>
    </comment>
    <comment ref="I203" authorId="0" shapeId="0">
      <text>
        <r>
          <rPr>
            <b/>
            <sz val="9"/>
            <color indexed="81"/>
            <rFont val="Tahoma"/>
            <family val="2"/>
          </rPr>
          <t>Pacopel</t>
        </r>
      </text>
    </comment>
    <comment ref="J203" authorId="0" shapeId="0">
      <text>
        <r>
          <rPr>
            <b/>
            <sz val="9"/>
            <color indexed="81"/>
            <rFont val="Tahoma"/>
            <family val="2"/>
          </rPr>
          <t>Staples</t>
        </r>
      </text>
    </comment>
    <comment ref="H204" authorId="0" shapeId="0">
      <text>
        <r>
          <rPr>
            <b/>
            <sz val="9"/>
            <color indexed="81"/>
            <rFont val="Tahoma"/>
            <family val="2"/>
          </rPr>
          <t>Acadêmica</t>
        </r>
      </text>
    </comment>
    <comment ref="I204" authorId="0" shapeId="0">
      <text>
        <r>
          <rPr>
            <b/>
            <sz val="9"/>
            <color indexed="81"/>
            <rFont val="Tahoma"/>
            <family val="2"/>
          </rPr>
          <t>Staples</t>
        </r>
      </text>
    </comment>
    <comment ref="J204" authorId="0" shapeId="0">
      <text>
        <r>
          <rPr>
            <b/>
            <sz val="9"/>
            <color indexed="81"/>
            <rFont val="Tahoma"/>
            <family val="2"/>
          </rPr>
          <t>Livrarias Curitiba</t>
        </r>
      </text>
    </comment>
    <comment ref="H205" authorId="0" shapeId="0">
      <text>
        <r>
          <rPr>
            <b/>
            <sz val="9"/>
            <color indexed="81"/>
            <rFont val="Tahoma"/>
            <family val="2"/>
          </rPr>
          <t>Acadêmica</t>
        </r>
      </text>
    </comment>
    <comment ref="I205" authorId="0" shapeId="0">
      <text>
        <r>
          <rPr>
            <b/>
            <sz val="9"/>
            <color indexed="81"/>
            <rFont val="Tahoma"/>
            <family val="2"/>
          </rPr>
          <t>Bazar Santos</t>
        </r>
      </text>
    </comment>
    <comment ref="J205" authorId="0" shapeId="0">
      <text>
        <r>
          <rPr>
            <b/>
            <sz val="9"/>
            <color indexed="81"/>
            <rFont val="Tahoma"/>
            <family val="2"/>
          </rPr>
          <t>Kalunga</t>
        </r>
      </text>
    </comment>
    <comment ref="H206" authorId="0" shapeId="0">
      <text>
        <r>
          <rPr>
            <b/>
            <sz val="9"/>
            <color indexed="81"/>
            <rFont val="Tahoma"/>
            <family val="2"/>
          </rPr>
          <t>Acadêmica</t>
        </r>
      </text>
    </comment>
    <comment ref="I206" authorId="0" shapeId="0">
      <text>
        <r>
          <rPr>
            <b/>
            <sz val="9"/>
            <color indexed="81"/>
            <rFont val="Tahoma"/>
            <family val="2"/>
          </rPr>
          <t>Nacional</t>
        </r>
      </text>
    </comment>
    <comment ref="J206" authorId="0" shapeId="0">
      <text>
        <r>
          <rPr>
            <b/>
            <sz val="9"/>
            <color indexed="81"/>
            <rFont val="Tahoma"/>
            <family val="2"/>
          </rPr>
          <t>Muito Mais Utilidades</t>
        </r>
      </text>
    </comment>
    <comment ref="H207" authorId="0" shapeId="0">
      <text>
        <r>
          <rPr>
            <b/>
            <sz val="9"/>
            <color indexed="81"/>
            <rFont val="Tahoma"/>
            <family val="2"/>
          </rPr>
          <t>CeleiroEntregas</t>
        </r>
      </text>
    </comment>
    <comment ref="I207" authorId="0" shapeId="0">
      <text>
        <r>
          <rPr>
            <b/>
            <sz val="9"/>
            <color indexed="81"/>
            <rFont val="Tahoma"/>
            <family val="2"/>
          </rPr>
          <t>Pacopel</t>
        </r>
      </text>
    </comment>
    <comment ref="J207" authorId="0" shapeId="0">
      <text>
        <r>
          <rPr>
            <b/>
            <sz val="9"/>
            <color indexed="81"/>
            <rFont val="Tahoma"/>
            <family val="2"/>
          </rPr>
          <t>Extra Plus</t>
        </r>
      </text>
    </comment>
    <comment ref="H208" authorId="0" shapeId="0">
      <text>
        <r>
          <rPr>
            <b/>
            <sz val="9"/>
            <color indexed="81"/>
            <rFont val="Tahoma"/>
            <family val="2"/>
          </rPr>
          <t>Pão de Açúcar</t>
        </r>
      </text>
    </comment>
    <comment ref="I208" authorId="0" shapeId="0">
      <text>
        <r>
          <rPr>
            <b/>
            <sz val="9"/>
            <color indexed="81"/>
            <rFont val="Tahoma"/>
            <family val="2"/>
          </rPr>
          <t>Pacopel</t>
        </r>
      </text>
    </comment>
    <comment ref="J208" authorId="0" shapeId="0">
      <text>
        <r>
          <rPr>
            <b/>
            <sz val="9"/>
            <color indexed="81"/>
            <rFont val="Tahoma"/>
            <family val="2"/>
          </rPr>
          <t>Nacional</t>
        </r>
      </text>
    </comment>
    <comment ref="H209" authorId="0" shapeId="0">
      <text>
        <r>
          <rPr>
            <b/>
            <sz val="9"/>
            <color indexed="81"/>
            <rFont val="Tahoma"/>
            <family val="2"/>
          </rPr>
          <t>Acadêmica</t>
        </r>
      </text>
    </comment>
    <comment ref="I209" authorId="0" shapeId="0">
      <text>
        <r>
          <rPr>
            <b/>
            <sz val="9"/>
            <color indexed="81"/>
            <rFont val="Tahoma"/>
            <family val="2"/>
          </rPr>
          <t>Pacopel</t>
        </r>
      </text>
    </comment>
    <comment ref="J209" authorId="0" shapeId="0">
      <text>
        <r>
          <rPr>
            <b/>
            <sz val="9"/>
            <color indexed="81"/>
            <rFont val="Tahoma"/>
            <family val="2"/>
          </rPr>
          <t>Suprimax</t>
        </r>
      </text>
    </comment>
    <comment ref="H210" authorId="0" shapeId="0">
      <text>
        <r>
          <rPr>
            <b/>
            <sz val="9"/>
            <color indexed="81"/>
            <rFont val="Tahoma"/>
            <family val="2"/>
          </rPr>
          <t>Acadêmica</t>
        </r>
      </text>
    </comment>
    <comment ref="I210" authorId="0" shapeId="0">
      <text>
        <r>
          <rPr>
            <b/>
            <sz val="9"/>
            <color indexed="81"/>
            <rFont val="Tahoma"/>
            <family val="2"/>
          </rPr>
          <t>Pão de Açúcar</t>
        </r>
      </text>
    </comment>
    <comment ref="J210" authorId="0" shapeId="0">
      <text>
        <r>
          <rPr>
            <b/>
            <sz val="9"/>
            <color indexed="81"/>
            <rFont val="Tahoma"/>
            <family val="2"/>
          </rPr>
          <t>Mercado Varejista</t>
        </r>
      </text>
    </comment>
    <comment ref="H211" authorId="0" shapeId="0">
      <text>
        <r>
          <rPr>
            <b/>
            <sz val="9"/>
            <color indexed="81"/>
            <rFont val="Tahoma"/>
            <family val="2"/>
          </rPr>
          <t>Acadêmica</t>
        </r>
      </text>
    </comment>
    <comment ref="I211" authorId="0" shapeId="0">
      <text>
        <r>
          <rPr>
            <b/>
            <sz val="9"/>
            <color indexed="81"/>
            <rFont val="Tahoma"/>
            <family val="2"/>
          </rPr>
          <t>Pão de Açúcar</t>
        </r>
      </text>
    </comment>
    <comment ref="J211" authorId="0" shapeId="0">
      <text>
        <r>
          <rPr>
            <b/>
            <sz val="9"/>
            <color indexed="81"/>
            <rFont val="Tahoma"/>
            <family val="2"/>
          </rPr>
          <t>Gimba</t>
        </r>
      </text>
    </comment>
    <comment ref="H212" authorId="0" shapeId="0">
      <text>
        <r>
          <rPr>
            <b/>
            <sz val="9"/>
            <color indexed="81"/>
            <rFont val="Tahoma"/>
            <family val="2"/>
          </rPr>
          <t>Acadêmica</t>
        </r>
      </text>
    </comment>
    <comment ref="I212" authorId="0" shapeId="0">
      <text>
        <r>
          <rPr>
            <b/>
            <sz val="9"/>
            <color indexed="81"/>
            <rFont val="Tahoma"/>
            <family val="2"/>
          </rPr>
          <t>Pacopel</t>
        </r>
      </text>
    </comment>
    <comment ref="J212" authorId="0" shapeId="0">
      <text>
        <r>
          <rPr>
            <b/>
            <sz val="9"/>
            <color indexed="81"/>
            <rFont val="Tahoma"/>
            <family val="2"/>
          </rPr>
          <t>Staples</t>
        </r>
      </text>
    </comment>
    <comment ref="H213" authorId="0" shapeId="0">
      <text>
        <r>
          <rPr>
            <b/>
            <sz val="9"/>
            <color indexed="81"/>
            <rFont val="Tahoma"/>
            <family val="2"/>
          </rPr>
          <t>Acadêmica</t>
        </r>
      </text>
    </comment>
    <comment ref="I213" authorId="0" shapeId="0">
      <text>
        <r>
          <rPr>
            <b/>
            <sz val="9"/>
            <color indexed="81"/>
            <rFont val="Tahoma"/>
            <family val="2"/>
          </rPr>
          <t>Pacopel</t>
        </r>
      </text>
    </comment>
    <comment ref="J213" authorId="0" shapeId="0">
      <text>
        <r>
          <rPr>
            <b/>
            <sz val="9"/>
            <color indexed="81"/>
            <rFont val="Tahoma"/>
            <family val="2"/>
          </rPr>
          <t>Staples</t>
        </r>
      </text>
    </comment>
    <comment ref="H214" authorId="0" shapeId="0">
      <text>
        <r>
          <rPr>
            <b/>
            <sz val="9"/>
            <color indexed="81"/>
            <rFont val="Tahoma"/>
            <family val="2"/>
          </rPr>
          <t>Acadêmica</t>
        </r>
      </text>
    </comment>
    <comment ref="I214" authorId="0" shapeId="0">
      <text>
        <r>
          <rPr>
            <b/>
            <sz val="9"/>
            <color indexed="81"/>
            <rFont val="Tahoma"/>
            <family val="2"/>
          </rPr>
          <t>Pacopel</t>
        </r>
      </text>
    </comment>
    <comment ref="J214" authorId="0" shapeId="0">
      <text>
        <r>
          <rPr>
            <b/>
            <sz val="9"/>
            <color indexed="81"/>
            <rFont val="Tahoma"/>
            <family val="2"/>
          </rPr>
          <t>Staples</t>
        </r>
      </text>
    </comment>
    <comment ref="H215" authorId="0" shapeId="0">
      <text>
        <r>
          <rPr>
            <b/>
            <sz val="9"/>
            <color indexed="81"/>
            <rFont val="Tahoma"/>
            <family val="2"/>
          </rPr>
          <t>Acadêmica</t>
        </r>
      </text>
    </comment>
    <comment ref="I215" authorId="0" shapeId="0">
      <text>
        <r>
          <rPr>
            <b/>
            <sz val="9"/>
            <color indexed="81"/>
            <rFont val="Tahoma"/>
            <family val="2"/>
          </rPr>
          <t>Pacopel</t>
        </r>
      </text>
    </comment>
    <comment ref="J215" authorId="0" shapeId="0">
      <text>
        <r>
          <rPr>
            <b/>
            <sz val="9"/>
            <color indexed="81"/>
            <rFont val="Tahoma"/>
            <family val="2"/>
          </rPr>
          <t>Pão de Açúcar</t>
        </r>
        <r>
          <rPr>
            <sz val="9"/>
            <color indexed="81"/>
            <rFont val="Tahoma"/>
            <family val="2"/>
          </rPr>
          <t xml:space="preserve">
</t>
        </r>
      </text>
    </comment>
    <comment ref="H216" authorId="0" shapeId="0">
      <text>
        <r>
          <rPr>
            <b/>
            <sz val="9"/>
            <color indexed="81"/>
            <rFont val="Tahoma"/>
            <family val="2"/>
          </rPr>
          <t>Acadêmica</t>
        </r>
      </text>
    </comment>
    <comment ref="I216" authorId="0" shapeId="0">
      <text>
        <r>
          <rPr>
            <b/>
            <sz val="9"/>
            <color indexed="81"/>
            <rFont val="Tahoma"/>
            <family val="2"/>
          </rPr>
          <t>Casa Cruz</t>
        </r>
      </text>
    </comment>
    <comment ref="J216" authorId="0" shapeId="0">
      <text>
        <r>
          <rPr>
            <b/>
            <sz val="9"/>
            <color indexed="81"/>
            <rFont val="Tahoma"/>
            <family val="2"/>
          </rPr>
          <t>PapeldePapel</t>
        </r>
      </text>
    </comment>
    <comment ref="H217" authorId="0" shapeId="0">
      <text>
        <r>
          <rPr>
            <b/>
            <sz val="9"/>
            <color indexed="81"/>
            <rFont val="Tahoma"/>
            <family val="2"/>
          </rPr>
          <t>Eletrônica Shop</t>
        </r>
      </text>
    </comment>
    <comment ref="I217" authorId="0" shapeId="0">
      <text>
        <r>
          <rPr>
            <b/>
            <sz val="9"/>
            <color indexed="81"/>
            <rFont val="Tahoma"/>
            <family val="2"/>
          </rPr>
          <t>Eletrônica do Professor</t>
        </r>
      </text>
    </comment>
    <comment ref="J217" authorId="0" shapeId="0">
      <text>
        <r>
          <rPr>
            <b/>
            <sz val="9"/>
            <color indexed="81"/>
            <rFont val="Tahoma"/>
            <family val="2"/>
          </rPr>
          <t>Ferragem Lucas</t>
        </r>
      </text>
    </comment>
    <comment ref="H218" authorId="0" shapeId="0">
      <text>
        <r>
          <rPr>
            <b/>
            <sz val="9"/>
            <color indexed="81"/>
            <rFont val="Tahoma"/>
            <family val="2"/>
          </rPr>
          <t>Gaveteiro</t>
        </r>
      </text>
    </comment>
    <comment ref="I218" authorId="0" shapeId="0">
      <text>
        <r>
          <rPr>
            <b/>
            <sz val="9"/>
            <color indexed="81"/>
            <rFont val="Tahoma"/>
            <family val="2"/>
          </rPr>
          <t>Nagem</t>
        </r>
      </text>
    </comment>
    <comment ref="J218" authorId="0" shapeId="0">
      <text>
        <r>
          <rPr>
            <b/>
            <sz val="9"/>
            <color indexed="81"/>
            <rFont val="Tahoma"/>
            <family val="2"/>
          </rPr>
          <t>Supreoeste</t>
        </r>
      </text>
    </comment>
    <comment ref="H219" authorId="0" shapeId="0">
      <text>
        <r>
          <rPr>
            <b/>
            <sz val="9"/>
            <color indexed="81"/>
            <rFont val="Tahoma"/>
            <family val="2"/>
          </rPr>
          <t>Gaveteiro</t>
        </r>
      </text>
    </comment>
    <comment ref="I219" authorId="0" shapeId="0">
      <text>
        <r>
          <rPr>
            <b/>
            <sz val="9"/>
            <color indexed="81"/>
            <rFont val="Tahoma"/>
            <family val="2"/>
          </rPr>
          <t>Staples</t>
        </r>
      </text>
    </comment>
    <comment ref="J219" authorId="0" shapeId="0">
      <text>
        <r>
          <rPr>
            <b/>
            <sz val="9"/>
            <color indexed="81"/>
            <rFont val="Tahoma"/>
            <family val="2"/>
          </rPr>
          <t>Macro Virtual</t>
        </r>
      </text>
    </comment>
    <comment ref="H220" authorId="0" shapeId="0">
      <text>
        <r>
          <rPr>
            <b/>
            <sz val="9"/>
            <color indexed="81"/>
            <rFont val="Tahoma"/>
            <family val="2"/>
          </rPr>
          <t>Gaveteiro</t>
        </r>
      </text>
    </comment>
    <comment ref="I220" authorId="0" shapeId="0">
      <text>
        <r>
          <rPr>
            <b/>
            <sz val="9"/>
            <color indexed="81"/>
            <rFont val="Tahoma"/>
            <family val="2"/>
          </rPr>
          <t>Staples</t>
        </r>
      </text>
    </comment>
    <comment ref="J220" authorId="0" shapeId="0">
      <text>
        <r>
          <rPr>
            <b/>
            <sz val="9"/>
            <color indexed="81"/>
            <rFont val="Tahoma"/>
            <family val="2"/>
          </rPr>
          <t>SISPP</t>
        </r>
      </text>
    </comment>
    <comment ref="H221" authorId="0" shapeId="0">
      <text>
        <r>
          <rPr>
            <b/>
            <sz val="9"/>
            <color indexed="81"/>
            <rFont val="Tahoma"/>
            <family val="2"/>
          </rPr>
          <t>Acadêmica</t>
        </r>
      </text>
    </comment>
    <comment ref="I221" authorId="0" shapeId="0">
      <text>
        <r>
          <rPr>
            <b/>
            <sz val="9"/>
            <color indexed="81"/>
            <rFont val="Tahoma"/>
            <family val="2"/>
          </rPr>
          <t>Pacopel</t>
        </r>
      </text>
    </comment>
    <comment ref="J221" authorId="0" shapeId="0">
      <text>
        <r>
          <rPr>
            <b/>
            <sz val="9"/>
            <color indexed="81"/>
            <rFont val="Tahoma"/>
            <family val="2"/>
          </rPr>
          <t>Oriente</t>
        </r>
        <r>
          <rPr>
            <sz val="9"/>
            <color indexed="81"/>
            <rFont val="Tahoma"/>
            <family val="2"/>
          </rPr>
          <t xml:space="preserve">
</t>
        </r>
      </text>
    </comment>
    <comment ref="H222" authorId="0" shapeId="0">
      <text>
        <r>
          <rPr>
            <b/>
            <sz val="9"/>
            <color indexed="81"/>
            <rFont val="Tahoma"/>
            <family val="2"/>
          </rPr>
          <t>Kalunga</t>
        </r>
      </text>
    </comment>
    <comment ref="I222" authorId="0" shapeId="0">
      <text>
        <r>
          <rPr>
            <b/>
            <sz val="9"/>
            <color indexed="81"/>
            <rFont val="Tahoma"/>
            <family val="2"/>
          </rPr>
          <t>Suprioeste</t>
        </r>
      </text>
    </comment>
    <comment ref="J222" authorId="0" shapeId="0">
      <text>
        <r>
          <rPr>
            <b/>
            <sz val="9"/>
            <color indexed="81"/>
            <rFont val="Tahoma"/>
            <family val="2"/>
          </rPr>
          <t>SupreOeste</t>
        </r>
      </text>
    </comment>
    <comment ref="H223" authorId="0" shapeId="0">
      <text>
        <r>
          <rPr>
            <b/>
            <sz val="9"/>
            <color indexed="81"/>
            <rFont val="Tahoma"/>
            <family val="2"/>
          </rPr>
          <t>Acadêmica</t>
        </r>
      </text>
    </comment>
    <comment ref="I223" authorId="0" shapeId="0">
      <text>
        <r>
          <rPr>
            <b/>
            <sz val="9"/>
            <color indexed="81"/>
            <rFont val="Tahoma"/>
            <family val="2"/>
          </rPr>
          <t>Pacopel</t>
        </r>
      </text>
    </comment>
    <comment ref="J223" authorId="0" shapeId="0">
      <text>
        <r>
          <rPr>
            <b/>
            <sz val="9"/>
            <color indexed="81"/>
            <rFont val="Tahoma"/>
            <family val="2"/>
          </rPr>
          <t>Extra</t>
        </r>
      </text>
    </comment>
    <comment ref="H224" authorId="0" shapeId="0">
      <text>
        <r>
          <rPr>
            <b/>
            <sz val="9"/>
            <color indexed="81"/>
            <rFont val="Tahoma"/>
            <family val="2"/>
          </rPr>
          <t>Staples</t>
        </r>
      </text>
    </comment>
    <comment ref="I224" authorId="0" shapeId="0">
      <text>
        <r>
          <rPr>
            <b/>
            <sz val="9"/>
            <color indexed="81"/>
            <rFont val="Tahoma"/>
            <family val="2"/>
          </rPr>
          <t>Gimba</t>
        </r>
      </text>
    </comment>
    <comment ref="J224" authorId="0" shapeId="0">
      <text>
        <r>
          <rPr>
            <b/>
            <sz val="9"/>
            <color indexed="81"/>
            <rFont val="Tahoma"/>
            <family val="2"/>
          </rPr>
          <t>Oriente</t>
        </r>
        <r>
          <rPr>
            <sz val="9"/>
            <color indexed="81"/>
            <rFont val="Tahoma"/>
            <family val="2"/>
          </rPr>
          <t xml:space="preserve">
</t>
        </r>
      </text>
    </comment>
    <comment ref="H225" authorId="0" shapeId="0">
      <text>
        <r>
          <rPr>
            <b/>
            <sz val="9"/>
            <color indexed="81"/>
            <rFont val="Tahoma"/>
            <family val="2"/>
          </rPr>
          <t>Nacional</t>
        </r>
      </text>
    </comment>
    <comment ref="I225" authorId="0" shapeId="0">
      <text>
        <r>
          <rPr>
            <b/>
            <sz val="9"/>
            <color indexed="81"/>
            <rFont val="Tahoma"/>
            <family val="2"/>
          </rPr>
          <t>Lins Comercial</t>
        </r>
      </text>
    </comment>
    <comment ref="J225" authorId="0" shapeId="0">
      <text>
        <r>
          <rPr>
            <b/>
            <sz val="9"/>
            <color indexed="81"/>
            <rFont val="Tahoma"/>
            <family val="2"/>
          </rPr>
          <t>HCLimpeza</t>
        </r>
      </text>
    </comment>
    <comment ref="H226" authorId="0" shapeId="0">
      <text>
        <r>
          <rPr>
            <b/>
            <sz val="9"/>
            <color indexed="81"/>
            <rFont val="Tahoma"/>
            <family val="2"/>
          </rPr>
          <t>Acadêmica</t>
        </r>
      </text>
    </comment>
    <comment ref="I226" authorId="0" shapeId="0">
      <text>
        <r>
          <rPr>
            <b/>
            <sz val="9"/>
            <color indexed="81"/>
            <rFont val="Tahoma"/>
            <family val="2"/>
          </rPr>
          <t>Pão de Açúcar</t>
        </r>
      </text>
    </comment>
    <comment ref="J226" authorId="0" shapeId="0">
      <text>
        <r>
          <rPr>
            <b/>
            <sz val="9"/>
            <color indexed="81"/>
            <rFont val="Tahoma"/>
            <family val="2"/>
          </rPr>
          <t>Gimba</t>
        </r>
      </text>
    </comment>
    <comment ref="H227" authorId="0" shapeId="0">
      <text>
        <r>
          <rPr>
            <b/>
            <sz val="9"/>
            <color indexed="81"/>
            <rFont val="Tahoma"/>
            <family val="2"/>
          </rPr>
          <t>SantoAmaro Limpeza</t>
        </r>
      </text>
    </comment>
    <comment ref="I227" authorId="0" shapeId="0">
      <text>
        <r>
          <rPr>
            <b/>
            <sz val="9"/>
            <color indexed="81"/>
            <rFont val="Tahoma"/>
            <family val="2"/>
          </rPr>
          <t>Vesty</t>
        </r>
      </text>
    </comment>
    <comment ref="J227" authorId="0" shapeId="0">
      <text>
        <r>
          <rPr>
            <b/>
            <sz val="9"/>
            <color indexed="81"/>
            <rFont val="Tahoma"/>
            <family val="2"/>
          </rPr>
          <t>Thony</t>
        </r>
      </text>
    </comment>
    <comment ref="H228" authorId="0" shapeId="0">
      <text>
        <r>
          <rPr>
            <b/>
            <sz val="9"/>
            <color indexed="81"/>
            <rFont val="Tahoma"/>
            <family val="2"/>
          </rPr>
          <t>Acadêmica</t>
        </r>
      </text>
    </comment>
    <comment ref="I228" authorId="0" shapeId="0">
      <text>
        <r>
          <rPr>
            <b/>
            <sz val="9"/>
            <color indexed="81"/>
            <rFont val="Tahoma"/>
            <family val="2"/>
          </rPr>
          <t>Suprimax</t>
        </r>
      </text>
    </comment>
    <comment ref="J228" authorId="0" shapeId="0">
      <text>
        <r>
          <rPr>
            <b/>
            <sz val="9"/>
            <color indexed="81"/>
            <rFont val="Tahoma"/>
            <family val="2"/>
          </rPr>
          <t>Santo Amaro</t>
        </r>
      </text>
    </comment>
    <comment ref="H229" authorId="0" shapeId="0">
      <text>
        <r>
          <rPr>
            <b/>
            <sz val="9"/>
            <color indexed="81"/>
            <rFont val="Tahoma"/>
            <family val="2"/>
          </rPr>
          <t>Acadêmica</t>
        </r>
      </text>
    </comment>
    <comment ref="I229" authorId="0" shapeId="0">
      <text>
        <r>
          <rPr>
            <b/>
            <sz val="9"/>
            <color indexed="81"/>
            <rFont val="Tahoma"/>
            <family val="2"/>
          </rPr>
          <t>MasterCleaner</t>
        </r>
      </text>
    </comment>
    <comment ref="J229" authorId="0" shapeId="0">
      <text>
        <r>
          <rPr>
            <b/>
            <sz val="9"/>
            <color indexed="81"/>
            <rFont val="Tahoma"/>
            <family val="2"/>
          </rPr>
          <t>SISPP</t>
        </r>
      </text>
    </comment>
    <comment ref="H230" authorId="0" shapeId="0">
      <text>
        <r>
          <rPr>
            <b/>
            <sz val="9"/>
            <color indexed="81"/>
            <rFont val="Tahoma"/>
            <family val="2"/>
          </rPr>
          <t>Eletrônica Shop</t>
        </r>
      </text>
    </comment>
    <comment ref="I230" authorId="0" shapeId="0">
      <text>
        <r>
          <rPr>
            <b/>
            <sz val="9"/>
            <color indexed="81"/>
            <rFont val="Tahoma"/>
            <family val="2"/>
          </rPr>
          <t>Eletrônica do Professor</t>
        </r>
      </text>
    </comment>
    <comment ref="J230" authorId="0" shapeId="0">
      <text>
        <r>
          <rPr>
            <b/>
            <sz val="9"/>
            <color indexed="81"/>
            <rFont val="Tahoma"/>
            <family val="2"/>
          </rPr>
          <t>Staples</t>
        </r>
      </text>
    </comment>
    <comment ref="H231" authorId="0" shapeId="0">
      <text>
        <r>
          <rPr>
            <b/>
            <sz val="9"/>
            <color indexed="81"/>
            <rFont val="Tahoma"/>
            <family val="2"/>
          </rPr>
          <t>Eletrônica Shop</t>
        </r>
      </text>
    </comment>
    <comment ref="I231" authorId="0" shapeId="0">
      <text>
        <r>
          <rPr>
            <b/>
            <sz val="9"/>
            <color indexed="81"/>
            <rFont val="Tahoma"/>
            <family val="2"/>
          </rPr>
          <t>Eletrônica do Professor</t>
        </r>
      </text>
    </comment>
    <comment ref="J231" authorId="0" shapeId="0">
      <text>
        <r>
          <rPr>
            <b/>
            <sz val="9"/>
            <color indexed="81"/>
            <rFont val="Tahoma"/>
            <family val="2"/>
          </rPr>
          <t>Ferragem Lucas</t>
        </r>
      </text>
    </comment>
    <comment ref="H232" authorId="0" shapeId="0">
      <text>
        <r>
          <rPr>
            <b/>
            <sz val="9"/>
            <color indexed="81"/>
            <rFont val="Tahoma"/>
            <family val="2"/>
          </rPr>
          <t>Sustencar</t>
        </r>
      </text>
    </comment>
    <comment ref="I232" authorId="0" shapeId="0">
      <text>
        <r>
          <rPr>
            <b/>
            <sz val="9"/>
            <color indexed="81"/>
            <rFont val="Tahoma"/>
            <family val="2"/>
          </rPr>
          <t>Unicar</t>
        </r>
      </text>
    </comment>
    <comment ref="J232" authorId="0" shapeId="0">
      <text>
        <r>
          <rPr>
            <b/>
            <sz val="9"/>
            <color indexed="81"/>
            <rFont val="Tahoma"/>
            <family val="2"/>
          </rPr>
          <t>Jocar</t>
        </r>
      </text>
    </comment>
    <comment ref="H233" authorId="0" shapeId="0">
      <text>
        <r>
          <rPr>
            <b/>
            <sz val="9"/>
            <color indexed="81"/>
            <rFont val="Tahoma"/>
            <family val="2"/>
          </rPr>
          <t>Acadêmica</t>
        </r>
      </text>
    </comment>
    <comment ref="I233" authorId="0" shapeId="0">
      <text>
        <r>
          <rPr>
            <b/>
            <sz val="9"/>
            <color indexed="81"/>
            <rFont val="Tahoma"/>
            <family val="2"/>
          </rPr>
          <t>Pacopel</t>
        </r>
      </text>
    </comment>
    <comment ref="J233" authorId="0" shapeId="0">
      <text>
        <r>
          <rPr>
            <b/>
            <sz val="9"/>
            <color indexed="81"/>
            <rFont val="Tahoma"/>
            <family val="2"/>
          </rPr>
          <t>Sermap</t>
        </r>
      </text>
    </comment>
    <comment ref="H234" authorId="0" shapeId="0">
      <text>
        <r>
          <rPr>
            <b/>
            <sz val="9"/>
            <color indexed="81"/>
            <rFont val="Tahoma"/>
            <family val="2"/>
          </rPr>
          <t>Acadêmica</t>
        </r>
      </text>
    </comment>
    <comment ref="I234" authorId="0" shapeId="0">
      <text>
        <r>
          <rPr>
            <b/>
            <sz val="9"/>
            <color indexed="81"/>
            <rFont val="Tahoma"/>
            <family val="2"/>
          </rPr>
          <t>Gimba</t>
        </r>
        <r>
          <rPr>
            <sz val="9"/>
            <color indexed="81"/>
            <rFont val="Tahoma"/>
            <family val="2"/>
          </rPr>
          <t xml:space="preserve">
</t>
        </r>
      </text>
    </comment>
    <comment ref="J234" authorId="0" shapeId="0">
      <text>
        <r>
          <rPr>
            <b/>
            <sz val="9"/>
            <color indexed="81"/>
            <rFont val="Tahoma"/>
            <family val="2"/>
          </rPr>
          <t>Kalunga</t>
        </r>
      </text>
    </comment>
    <comment ref="H235" authorId="0" shapeId="0">
      <text>
        <r>
          <rPr>
            <b/>
            <sz val="9"/>
            <color indexed="81"/>
            <rFont val="Tahoma"/>
            <family val="2"/>
          </rPr>
          <t>Acadêmica</t>
        </r>
      </text>
    </comment>
    <comment ref="I235" authorId="0" shapeId="0">
      <text>
        <r>
          <rPr>
            <b/>
            <sz val="9"/>
            <color indexed="81"/>
            <rFont val="Tahoma"/>
            <family val="2"/>
          </rPr>
          <t>Gimba</t>
        </r>
      </text>
    </comment>
    <comment ref="J235" authorId="0" shapeId="0">
      <text>
        <r>
          <rPr>
            <b/>
            <sz val="9"/>
            <color indexed="81"/>
            <rFont val="Tahoma"/>
            <family val="2"/>
          </rPr>
          <t>Oriente</t>
        </r>
        <r>
          <rPr>
            <sz val="9"/>
            <color indexed="81"/>
            <rFont val="Tahoma"/>
            <family val="2"/>
          </rPr>
          <t xml:space="preserve">
</t>
        </r>
      </text>
    </comment>
    <comment ref="H236" authorId="0" shapeId="0">
      <text>
        <r>
          <rPr>
            <b/>
            <sz val="9"/>
            <color indexed="81"/>
            <rFont val="Tahoma"/>
            <family val="2"/>
          </rPr>
          <t>Master Ferramentas</t>
        </r>
      </text>
    </comment>
    <comment ref="I236" authorId="0" shapeId="0">
      <text>
        <r>
          <rPr>
            <b/>
            <sz val="9"/>
            <color indexed="81"/>
            <rFont val="Tahoma"/>
            <family val="2"/>
          </rPr>
          <t>Loja do Mecânico</t>
        </r>
      </text>
    </comment>
    <comment ref="J236" authorId="0" shapeId="0">
      <text>
        <r>
          <rPr>
            <b/>
            <sz val="9"/>
            <color indexed="81"/>
            <rFont val="Tahoma"/>
            <family val="2"/>
          </rPr>
          <t>Loja do Mecânico</t>
        </r>
      </text>
    </comment>
    <comment ref="H237" authorId="0" shapeId="0">
      <text>
        <r>
          <rPr>
            <b/>
            <sz val="9"/>
            <color indexed="81"/>
            <rFont val="Tahoma"/>
            <family val="2"/>
          </rPr>
          <t>Ponto Frio</t>
        </r>
      </text>
    </comment>
    <comment ref="I237" authorId="0" shapeId="0">
      <text>
        <r>
          <rPr>
            <b/>
            <sz val="9"/>
            <color indexed="81"/>
            <rFont val="Tahoma"/>
            <family val="2"/>
          </rPr>
          <t>Mais Papelaria</t>
        </r>
      </text>
    </comment>
    <comment ref="J237" authorId="0" shapeId="0">
      <text>
        <r>
          <rPr>
            <b/>
            <sz val="9"/>
            <color indexed="81"/>
            <rFont val="Tahoma"/>
            <family val="2"/>
          </rPr>
          <t>Oriente</t>
        </r>
        <r>
          <rPr>
            <sz val="9"/>
            <color indexed="81"/>
            <rFont val="Tahoma"/>
            <family val="2"/>
          </rPr>
          <t xml:space="preserve">
</t>
        </r>
      </text>
    </comment>
    <comment ref="H238" authorId="0" shapeId="0">
      <text>
        <r>
          <rPr>
            <b/>
            <sz val="9"/>
            <color indexed="81"/>
            <rFont val="Tahoma"/>
            <family val="2"/>
          </rPr>
          <t>Gimba</t>
        </r>
      </text>
    </comment>
    <comment ref="I238" authorId="0" shapeId="0">
      <text>
        <r>
          <rPr>
            <b/>
            <sz val="9"/>
            <color indexed="81"/>
            <rFont val="Tahoma"/>
            <family val="2"/>
          </rPr>
          <t>Kalunga</t>
        </r>
      </text>
    </comment>
    <comment ref="J238" authorId="0" shapeId="0">
      <text>
        <r>
          <rPr>
            <b/>
            <sz val="9"/>
            <color indexed="81"/>
            <rFont val="Tahoma"/>
            <family val="2"/>
          </rPr>
          <t>Macplastic</t>
        </r>
      </text>
    </comment>
    <comment ref="H239" authorId="0" shapeId="0">
      <text>
        <r>
          <rPr>
            <b/>
            <sz val="9"/>
            <color indexed="81"/>
            <rFont val="Tahoma"/>
            <family val="2"/>
          </rPr>
          <t>Acadêmica</t>
        </r>
      </text>
    </comment>
    <comment ref="I239" authorId="0" shapeId="0">
      <text>
        <r>
          <rPr>
            <b/>
            <sz val="9"/>
            <color indexed="81"/>
            <rFont val="Tahoma"/>
            <family val="2"/>
          </rPr>
          <t>Plastificar</t>
        </r>
      </text>
    </comment>
    <comment ref="J239" authorId="0" shapeId="0">
      <text>
        <r>
          <rPr>
            <sz val="9"/>
            <color indexed="81"/>
            <rFont val="Tahoma"/>
            <family val="2"/>
          </rPr>
          <t>CPM Copiadoras</t>
        </r>
      </text>
    </comment>
    <comment ref="H240" authorId="0" shapeId="0">
      <text>
        <r>
          <rPr>
            <b/>
            <sz val="9"/>
            <color indexed="81"/>
            <rFont val="Tahoma"/>
            <family val="2"/>
          </rPr>
          <t>Acadêmica</t>
        </r>
      </text>
    </comment>
    <comment ref="I240" authorId="0" shapeId="0">
      <text>
        <r>
          <rPr>
            <b/>
            <sz val="9"/>
            <color indexed="81"/>
            <rFont val="Tahoma"/>
            <family val="2"/>
          </rPr>
          <t>Lepok</t>
        </r>
      </text>
    </comment>
    <comment ref="J240" authorId="0" shapeId="0">
      <text>
        <r>
          <rPr>
            <b/>
            <sz val="9"/>
            <color indexed="81"/>
            <rFont val="Tahoma"/>
            <family val="2"/>
          </rPr>
          <t>Portinfo</t>
        </r>
      </text>
    </comment>
    <comment ref="H241" authorId="0" shapeId="0">
      <text>
        <r>
          <rPr>
            <b/>
            <sz val="9"/>
            <color indexed="81"/>
            <rFont val="Tahoma"/>
            <family val="2"/>
          </rPr>
          <t>Kalunga</t>
        </r>
      </text>
    </comment>
    <comment ref="I241" authorId="0" shapeId="0">
      <text>
        <r>
          <rPr>
            <b/>
            <sz val="9"/>
            <color indexed="81"/>
            <rFont val="Tahoma"/>
            <family val="2"/>
          </rPr>
          <t>Gimba</t>
        </r>
      </text>
    </comment>
    <comment ref="J241" authorId="0" shapeId="0">
      <text>
        <r>
          <rPr>
            <b/>
            <sz val="9"/>
            <color indexed="81"/>
            <rFont val="Tahoma"/>
            <family val="2"/>
          </rPr>
          <t>Pão de Açúcar</t>
        </r>
      </text>
    </comment>
    <comment ref="H242" authorId="0" shapeId="0">
      <text>
        <r>
          <rPr>
            <b/>
            <sz val="9"/>
            <color indexed="81"/>
            <rFont val="Tahoma"/>
            <family val="2"/>
          </rPr>
          <t>Margil</t>
        </r>
      </text>
    </comment>
    <comment ref="I242" authorId="0" shapeId="0">
      <text>
        <r>
          <rPr>
            <b/>
            <sz val="9"/>
            <color indexed="81"/>
            <rFont val="Tahoma"/>
            <family val="2"/>
          </rPr>
          <t>Polo Naval Suprimentos</t>
        </r>
      </text>
    </comment>
    <comment ref="J242" authorId="0" shapeId="0">
      <text>
        <r>
          <rPr>
            <b/>
            <sz val="9"/>
            <color indexed="81"/>
            <rFont val="Tahoma"/>
            <family val="2"/>
          </rPr>
          <t>Look Festa e Presentes</t>
        </r>
      </text>
    </comment>
    <comment ref="H243" authorId="0" shapeId="0">
      <text>
        <r>
          <rPr>
            <b/>
            <sz val="9"/>
            <color indexed="81"/>
            <rFont val="Tahoma"/>
            <family val="2"/>
          </rPr>
          <t>Margil</t>
        </r>
      </text>
    </comment>
    <comment ref="I243" authorId="0" shapeId="0">
      <text>
        <r>
          <rPr>
            <b/>
            <sz val="9"/>
            <color indexed="81"/>
            <rFont val="Tahoma"/>
            <family val="2"/>
          </rPr>
          <t>Polo Naval Suprimentos</t>
        </r>
      </text>
    </comment>
    <comment ref="J243" authorId="0" shapeId="0">
      <text>
        <r>
          <rPr>
            <b/>
            <sz val="9"/>
            <color indexed="81"/>
            <rFont val="Tahoma"/>
            <family val="2"/>
          </rPr>
          <t>Look Festa e Presentes</t>
        </r>
      </text>
    </comment>
    <comment ref="H244" authorId="0" shapeId="0">
      <text>
        <r>
          <rPr>
            <b/>
            <sz val="9"/>
            <color indexed="81"/>
            <rFont val="Tahoma"/>
            <family val="2"/>
          </rPr>
          <t>Margil</t>
        </r>
      </text>
    </comment>
    <comment ref="I244" authorId="0" shapeId="0">
      <text>
        <r>
          <rPr>
            <b/>
            <sz val="9"/>
            <color indexed="81"/>
            <rFont val="Tahoma"/>
            <family val="2"/>
          </rPr>
          <t>Polo Naval Suprimentos</t>
        </r>
      </text>
    </comment>
    <comment ref="J244" authorId="0" shapeId="0">
      <text>
        <r>
          <rPr>
            <b/>
            <sz val="9"/>
            <color indexed="81"/>
            <rFont val="Tahoma"/>
            <family val="2"/>
          </rPr>
          <t>Look Festa e Presentes</t>
        </r>
      </text>
    </comment>
    <comment ref="H245" authorId="0" shapeId="0">
      <text>
        <r>
          <rPr>
            <b/>
            <sz val="9"/>
            <color indexed="81"/>
            <rFont val="Tahoma"/>
            <family val="2"/>
          </rPr>
          <t>Margil</t>
        </r>
      </text>
    </comment>
    <comment ref="I245" authorId="0" shapeId="0">
      <text>
        <r>
          <rPr>
            <b/>
            <sz val="9"/>
            <color indexed="81"/>
            <rFont val="Tahoma"/>
            <family val="2"/>
          </rPr>
          <t>Polo Naval Suprimentos</t>
        </r>
      </text>
    </comment>
    <comment ref="J245" authorId="0" shapeId="0">
      <text>
        <r>
          <rPr>
            <b/>
            <sz val="9"/>
            <color indexed="81"/>
            <rFont val="Tahoma"/>
            <family val="2"/>
          </rPr>
          <t>Look Festa e Presentes</t>
        </r>
      </text>
    </comment>
    <comment ref="H246" authorId="0" shapeId="0">
      <text>
        <r>
          <rPr>
            <b/>
            <sz val="9"/>
            <color indexed="81"/>
            <rFont val="Tahoma"/>
            <family val="2"/>
          </rPr>
          <t>Margil</t>
        </r>
      </text>
    </comment>
    <comment ref="I246" authorId="0" shapeId="0">
      <text>
        <r>
          <rPr>
            <b/>
            <sz val="9"/>
            <color indexed="81"/>
            <rFont val="Tahoma"/>
            <family val="2"/>
          </rPr>
          <t>Polo Naval Suprimentos</t>
        </r>
      </text>
    </comment>
    <comment ref="J246" authorId="0" shapeId="0">
      <text>
        <r>
          <rPr>
            <b/>
            <sz val="9"/>
            <color indexed="81"/>
            <rFont val="Tahoma"/>
            <family val="2"/>
          </rPr>
          <t>Look Festa e Presentes</t>
        </r>
      </text>
    </comment>
    <comment ref="H247" authorId="0" shapeId="0">
      <text>
        <r>
          <rPr>
            <b/>
            <sz val="9"/>
            <color indexed="81"/>
            <rFont val="Tahoma"/>
            <family val="2"/>
          </rPr>
          <t>Unimporte</t>
        </r>
      </text>
    </comment>
    <comment ref="I247" authorId="0" shapeId="0">
      <text>
        <r>
          <rPr>
            <b/>
            <sz val="9"/>
            <color indexed="81"/>
            <rFont val="Tahoma"/>
            <family val="2"/>
          </rPr>
          <t>SVCLaser</t>
        </r>
      </text>
    </comment>
    <comment ref="J247" authorId="0" shapeId="0">
      <text>
        <r>
          <rPr>
            <b/>
            <sz val="9"/>
            <color indexed="81"/>
            <rFont val="Tahoma"/>
            <family val="2"/>
          </rPr>
          <t>Office Total</t>
        </r>
      </text>
    </comment>
    <comment ref="H248" authorId="0" shapeId="0">
      <text>
        <r>
          <rPr>
            <b/>
            <sz val="9"/>
            <color indexed="81"/>
            <rFont val="Tahoma"/>
            <family val="2"/>
          </rPr>
          <t>Mcatec</t>
        </r>
      </text>
    </comment>
    <comment ref="I248" authorId="0" shapeId="0">
      <text>
        <r>
          <rPr>
            <b/>
            <sz val="9"/>
            <color indexed="81"/>
            <rFont val="Tahoma"/>
            <family val="2"/>
          </rPr>
          <t>Copy-Fax</t>
        </r>
      </text>
    </comment>
    <comment ref="J248" authorId="0" shapeId="0">
      <text>
        <r>
          <rPr>
            <b/>
            <sz val="9"/>
            <color indexed="81"/>
            <rFont val="Tahoma"/>
            <family val="2"/>
          </rPr>
          <t>Office Total</t>
        </r>
      </text>
    </comment>
  </commentList>
</comments>
</file>

<file path=xl/comments4.xml><?xml version="1.0" encoding="utf-8"?>
<comments xmlns="http://schemas.openxmlformats.org/spreadsheetml/2006/main">
  <authors>
    <author>Rafael Costa da Cruz</author>
  </authors>
  <commentList>
    <comment ref="I7" authorId="0" shapeId="0">
      <text>
        <r>
          <rPr>
            <b/>
            <sz val="9"/>
            <color indexed="81"/>
            <rFont val="Tahoma"/>
            <family val="2"/>
          </rPr>
          <t>LOJA DO MECANICO</t>
        </r>
      </text>
    </comment>
    <comment ref="I9" authorId="0" shapeId="0">
      <text>
        <r>
          <rPr>
            <b/>
            <sz val="9"/>
            <color indexed="81"/>
            <rFont val="Tahoma"/>
            <family val="2"/>
          </rPr>
          <t>CASA DO MECÂNICO</t>
        </r>
      </text>
    </comment>
    <comment ref="H17" authorId="0" shapeId="0">
      <text>
        <r>
          <rPr>
            <b/>
            <sz val="9"/>
            <color indexed="81"/>
            <rFont val="Tahoma"/>
            <family val="2"/>
          </rPr>
          <t xml:space="preserve">Balão da Informática
</t>
        </r>
      </text>
    </comment>
    <comment ref="I17" authorId="0" shapeId="0">
      <text>
        <r>
          <rPr>
            <b/>
            <sz val="9"/>
            <color indexed="81"/>
            <rFont val="Tahoma"/>
            <family val="2"/>
          </rPr>
          <t>JADE Insumos</t>
        </r>
      </text>
    </comment>
    <comment ref="I35" authorId="0" shapeId="0">
      <text>
        <r>
          <rPr>
            <b/>
            <sz val="9"/>
            <color indexed="81"/>
            <rFont val="Tahoma"/>
            <family val="2"/>
          </rPr>
          <t>Walmart</t>
        </r>
      </text>
    </comment>
    <comment ref="G52" authorId="0" shapeId="0">
      <text>
        <r>
          <rPr>
            <b/>
            <sz val="9"/>
            <color indexed="81"/>
            <rFont val="Tahoma"/>
            <family val="2"/>
          </rPr>
          <t>aescolar</t>
        </r>
      </text>
    </comment>
    <comment ref="H52" authorId="0" shapeId="0">
      <text>
        <r>
          <rPr>
            <b/>
            <sz val="9"/>
            <color indexed="81"/>
            <rFont val="Tahoma"/>
            <family val="2"/>
          </rPr>
          <t>papel de papel</t>
        </r>
      </text>
    </comment>
    <comment ref="I52" authorId="0" shapeId="0">
      <text>
        <r>
          <rPr>
            <b/>
            <sz val="9"/>
            <color indexed="81"/>
            <rFont val="Tahoma"/>
            <family val="2"/>
          </rPr>
          <t>a casa do artista</t>
        </r>
      </text>
    </comment>
    <comment ref="I55" authorId="0" shapeId="0">
      <text>
        <r>
          <rPr>
            <b/>
            <sz val="9"/>
            <color indexed="81"/>
            <rFont val="Tahoma"/>
            <family val="2"/>
          </rPr>
          <t>Kalunga</t>
        </r>
        <r>
          <rPr>
            <sz val="9"/>
            <color indexed="81"/>
            <rFont val="Tahoma"/>
            <family val="2"/>
          </rPr>
          <t xml:space="preserve">
</t>
        </r>
      </text>
    </comment>
    <comment ref="H62" authorId="0" shapeId="0">
      <text>
        <r>
          <rPr>
            <b/>
            <sz val="9"/>
            <color indexed="81"/>
            <rFont val="Tahoma"/>
            <family val="2"/>
          </rPr>
          <t>VipFácil</t>
        </r>
        <r>
          <rPr>
            <sz val="9"/>
            <color indexed="81"/>
            <rFont val="Tahoma"/>
            <family val="2"/>
          </rPr>
          <t xml:space="preserve">
</t>
        </r>
      </text>
    </comment>
    <comment ref="I62" authorId="0" shapeId="0">
      <text>
        <r>
          <rPr>
            <b/>
            <sz val="9"/>
            <color indexed="81"/>
            <rFont val="Tahoma"/>
            <family val="2"/>
          </rPr>
          <t>Suprioeste</t>
        </r>
        <r>
          <rPr>
            <sz val="9"/>
            <color indexed="81"/>
            <rFont val="Tahoma"/>
            <family val="2"/>
          </rPr>
          <t xml:space="preserve">
</t>
        </r>
      </text>
    </comment>
    <comment ref="H91" authorId="0" shapeId="0">
      <text>
        <r>
          <rPr>
            <b/>
            <sz val="9"/>
            <color indexed="81"/>
            <rFont val="Tahoma"/>
            <family val="2"/>
          </rPr>
          <t>Staples</t>
        </r>
      </text>
    </comment>
    <comment ref="I91" authorId="0" shapeId="0">
      <text>
        <r>
          <rPr>
            <b/>
            <sz val="9"/>
            <color indexed="81"/>
            <rFont val="Tahoma"/>
            <family val="2"/>
          </rPr>
          <t>Angeloni</t>
        </r>
        <r>
          <rPr>
            <sz val="9"/>
            <color indexed="81"/>
            <rFont val="Tahoma"/>
            <family val="2"/>
          </rPr>
          <t xml:space="preserve">
</t>
        </r>
      </text>
    </comment>
    <comment ref="H92" authorId="0" shapeId="0">
      <text>
        <r>
          <rPr>
            <b/>
            <sz val="9"/>
            <color indexed="81"/>
            <rFont val="Tahoma"/>
            <family val="2"/>
          </rPr>
          <t xml:space="preserve">ELETROPRINTER
</t>
        </r>
        <r>
          <rPr>
            <sz val="9"/>
            <color indexed="81"/>
            <rFont val="Tahoma"/>
            <family val="2"/>
          </rPr>
          <t xml:space="preserve">
</t>
        </r>
      </text>
    </comment>
    <comment ref="I92" authorId="0" shapeId="0">
      <text>
        <r>
          <rPr>
            <b/>
            <sz val="9"/>
            <color indexed="81"/>
            <rFont val="Tahoma"/>
            <family val="2"/>
          </rPr>
          <t>Kalunga</t>
        </r>
        <r>
          <rPr>
            <sz val="9"/>
            <color indexed="81"/>
            <rFont val="Tahoma"/>
            <family val="2"/>
          </rPr>
          <t xml:space="preserve">
</t>
        </r>
      </text>
    </comment>
    <comment ref="G96" authorId="0" shapeId="0">
      <text>
        <r>
          <rPr>
            <b/>
            <sz val="9"/>
            <color indexed="81"/>
            <rFont val="Tahoma"/>
            <family val="2"/>
          </rPr>
          <t>Gimba</t>
        </r>
      </text>
    </comment>
    <comment ref="I104" authorId="0" shapeId="0">
      <text>
        <r>
          <rPr>
            <b/>
            <sz val="9"/>
            <color indexed="81"/>
            <rFont val="Tahoma"/>
            <family val="2"/>
          </rPr>
          <t xml:space="preserve">Globo Copiadoras
</t>
        </r>
      </text>
    </comment>
  </commentList>
</comments>
</file>

<file path=xl/sharedStrings.xml><?xml version="1.0" encoding="utf-8"?>
<sst xmlns="http://schemas.openxmlformats.org/spreadsheetml/2006/main" count="5275" uniqueCount="972">
  <si>
    <t>PLANILHA DE PREÇO MÉDIO</t>
  </si>
  <si>
    <t>Pedidos: 60565 (COMAP).</t>
  </si>
  <si>
    <t>Pedido</t>
  </si>
  <si>
    <t>Item</t>
  </si>
  <si>
    <t>Especificação</t>
  </si>
  <si>
    <t>Sidec</t>
  </si>
  <si>
    <t>Unid.</t>
  </si>
  <si>
    <t>Quant.</t>
  </si>
  <si>
    <t>Orç.1</t>
  </si>
  <si>
    <t>Orç.2</t>
  </si>
  <si>
    <t>Orç.3</t>
  </si>
  <si>
    <t>MÉDIA Unit.</t>
  </si>
  <si>
    <t>MÉDIA TOTAL</t>
  </si>
  <si>
    <t>60211 (COMAP)</t>
  </si>
  <si>
    <t>Açúcar refinado, fardo de 10 Kg.</t>
  </si>
  <si>
    <t>FARDO</t>
  </si>
  <si>
    <t>Valor:</t>
  </si>
  <si>
    <t>Adoçante de mesa apresentação em gotas, frasco de 100 ml em conformidade com a agência Nacional de Vigilância Sanitária - ANVISA, na Resolução RDC nº 271.</t>
  </si>
  <si>
    <t>FRASCO</t>
  </si>
  <si>
    <t>Água mineral 500 ml, sem gás, fardo com 12 unidades.</t>
  </si>
  <si>
    <t>Água mineral 500 ml, com gás, fardo com 12 unidades.</t>
  </si>
  <si>
    <t>Água mineral sem gás, bombona com 20 litros.</t>
  </si>
  <si>
    <t>BOMBONA</t>
  </si>
  <si>
    <t>Água sanitária concentrada, caixa com 12 litros.</t>
  </si>
  <si>
    <t>CAIXA</t>
  </si>
  <si>
    <t>Álcool comum, mínimo 92%.</t>
  </si>
  <si>
    <t>LITRO</t>
  </si>
  <si>
    <t>Álcool gel, concentração 70%, embalagem de 5 litros</t>
  </si>
  <si>
    <t>UNIDADE</t>
  </si>
  <si>
    <t>Álcool isopropílico, frasco de 1 litro</t>
  </si>
  <si>
    <t>Alfinete cabeça plástica, colorido, formato esférico, caixa com 50 unidades.</t>
  </si>
  <si>
    <t>Almofada para carimbo, preta, nº  2  (5,9 cm x 9,4 cm).</t>
  </si>
  <si>
    <t xml:space="preserve">Apagador para quadro branco, design ergonômico, feltro 100% lã, 14 x 5 x 4,5 cm.                                                                                                                                                                                                                                                                                                                                                                                    </t>
  </si>
  <si>
    <t>Apontador lápis, material alumínio, tipo escolar, tamanho médio, com (01) um furo.</t>
  </si>
  <si>
    <t>Apontador lápis, material plástico, tipo escolar, tamanho médio, com (01) um furo.</t>
  </si>
  <si>
    <t>Balde plástico, capacidade 10 litros.</t>
  </si>
  <si>
    <t>Bateria não-recarregável, tipo alcalina, voltagem 9 V.</t>
  </si>
  <si>
    <t>Bloco de recado auto-adesivo, papel reciclado, mínimo de 38 mm x 50 mm, pacote com 4 blocos de 100 folhas.</t>
  </si>
  <si>
    <t>PACOTE</t>
  </si>
  <si>
    <t>Bloco de recado auto-adesivo, papel reciclado, 76 mm x 76 mm, bloco com 100 folhas.</t>
  </si>
  <si>
    <t>BLOCO</t>
  </si>
  <si>
    <t>Borracha apagadora de escrita, comprimento 50 mm, largura 20 mm, cor verde, tipo macia, especial para desenho, maciça.</t>
  </si>
  <si>
    <t>Borracha apagadora de escrita, material borracha, largura 17 mm, altura 5,5 mm, para lápis e tinta.</t>
  </si>
  <si>
    <t>Borracha plástica branca 2,5 cm x  4,5 cm.</t>
  </si>
  <si>
    <t>Cadeado com 20 mm.</t>
  </si>
  <si>
    <t>Cadeado com 30 mm.</t>
  </si>
  <si>
    <t>Cadeado com 45 mm.</t>
  </si>
  <si>
    <t>Caderno pautado, 20 cm x 14 cm, com 96 folhas, sem espiral, material reciclado.</t>
  </si>
  <si>
    <t>Café em pó puro, torrado e moído à vácuo, de primeira qualidade contendo identificação do produto, marca do fabricante, data de fabricação e prazo de validade de no mínimo 12 meses a contar da data de entrega, pacote de 500 g, atendendo a resolução 12/78 da Comissão Nacional de Normas e Padrões para alimentos – CNNPA e alterações, Resolução – RDC nº 12/01 – Anvisa e demais legislações pertinentes. Marcas de referências: Melitta, União e Três Corações.</t>
  </si>
  <si>
    <t>Caixa arquivo, material em plástico reciclado, dimensões 135 x 250 x 360 mm.</t>
  </si>
  <si>
    <r>
      <t>Caixa arquivo, material papelão reciclado, dimensões 135 mm x 250 mm x 360 mm</t>
    </r>
    <r>
      <rPr>
        <sz val="10"/>
        <color rgb="FFFF0000"/>
        <rFont val="Arial"/>
        <family val="2"/>
      </rPr>
      <t>.</t>
    </r>
  </si>
  <si>
    <t>Caixa de correspondência tradicional simples, medidas 46 x 260 x 370 mm.</t>
  </si>
  <si>
    <t>ITEM CANCELADO</t>
  </si>
  <si>
    <t>Caixa em acrilico para organizar pasta suspensa, dimensões: 425 x 145 x 270mm</t>
  </si>
  <si>
    <t>Caixa para correspondência de mesa em polietileno, tipo escritório, tamanho ofício, tipo modular, tripla, bandejas articuladas, com dimensões aproximadas de 360 X 230 X 210 mm. Com antiderrapante e anti-danificador na parte do fundo.</t>
  </si>
  <si>
    <t>Caneta corretiva, material plástico, tipo ponta metal, carga 8, aplicação escrita.</t>
  </si>
  <si>
    <t>Caneta esferográfica, escrita grossa, azul, tampa ventilada, corpo sextavado transparente que permite ver o nível da tinta, ponta média de metal de 1,0 mm e esfera de tungstênio. Caixa com 50 unidades.</t>
  </si>
  <si>
    <t>Caneta esferográfica, escrita grossa, preta, tampa ventilada, corpo sextavado transparente que permite o nível da tinta, ponta média de metal de 1,0 mm e esfera de tungstênio. Caixa com 50 unidades.</t>
  </si>
  <si>
    <t>Caneta esferográfica, escrita grossa, vermelha, tampa ventilada corpo sextavado transparente que permite ver o nível da tinta, ponta média de metal de 1,0 mm e esfera de tungstênio. Caixa com 50 unidades.</t>
  </si>
  <si>
    <t>Caneta hidrocor com 12 cores. Ponta grossa em feltro resistente, aproximadamente 3 mm em estojo plástico flexível, tampa anti-asfixiante.</t>
  </si>
  <si>
    <t>JOGO</t>
  </si>
  <si>
    <t>Caneta marca-texto, material plástico, tipo ponta porosa, cor fluorescente, tipo não recarregável, dimensão 4 mm, cor amarela.</t>
  </si>
  <si>
    <t>Caneta marca-texto, material plástico, tipo ponta porosa, cor fluorescente, tipo não recarregável, dimensão 4 mm, cor laranja.</t>
  </si>
  <si>
    <t>Caneta marca-texto, material plástico, tipo ponta porosa, cor fluorescente, tipo não recarregável, dimensão 4 mm, cor rosa.</t>
  </si>
  <si>
    <t>Caneta marca-texto, material plástico, tipo ponta porosa, cor fluorescente, tipo não recarregável, dimensão 4 mm, cor verde.</t>
  </si>
  <si>
    <t>Caneta para escrever em cd’s, cor preta.</t>
  </si>
  <si>
    <t>Capa plástica transparente para CD. Com lado porta-CD e lado tampa em uma só estrutura. Com borda ondulada para proteção a quedas.</t>
  </si>
  <si>
    <t>Carbono film azul, para lápis, tamanho ofício, caixa com 100 folhas.</t>
  </si>
  <si>
    <t>Carregador de pilhas com suporte a pilhas AA, AAA, bateria de 9V.</t>
  </si>
  <si>
    <t>Cartolina, gramatura 180 g/m2, largura 550 mm, comprimento 730 mm, cor  azul.</t>
  </si>
  <si>
    <t>FOLHA</t>
  </si>
  <si>
    <t>Cartolina, gramatura 180 g/m2, largura 550 mm, comprimento 730 mm, cor amarela.</t>
  </si>
  <si>
    <t>Cartolina, gramatura 180 g/m2, largura 550 mm, comprimento 730 mm, material celulose reciclado</t>
  </si>
  <si>
    <t xml:space="preserve">FOLHA  </t>
  </si>
  <si>
    <t>Cartolina, gramatura 180 g/m2, largura 550 mm, comprimento 730 mm, cor rosa.</t>
  </si>
  <si>
    <t>Cartolina, gramatura 180 g/m2, largura 550 mm, comprimento 730 mm, cor verde.</t>
  </si>
  <si>
    <t>Cera líquida autobrilho, caixa com 12 frascos de 750 ml.</t>
  </si>
  <si>
    <t>Cesto plástico para lixo, laterais abertas, capacidade 10 litros.</t>
  </si>
  <si>
    <t>Chá sabor frutas citricas, caixa com 15 sachês.</t>
  </si>
  <si>
    <t>Chá sabor frutas vermelhas, caixa com 15 sachês.</t>
  </si>
  <si>
    <t>Chá sabor maçã, caixa com 10 sachês.</t>
  </si>
  <si>
    <t>Chá sabor morango, caixa com 15 sachês.</t>
  </si>
  <si>
    <t>Chá sabor pêssego, caixa com 10 sachês.</t>
  </si>
  <si>
    <t>Chá preto, caixa com 15 sachês.</t>
  </si>
  <si>
    <t>Clips niquelado para papel tamanho nº 5 na cor dourada, usado para convites, caixa com 300 unidades.</t>
  </si>
  <si>
    <t>Clips niquelado, tamanho 1/0 (0), caixa com 100 unidades.</t>
  </si>
  <si>
    <t>Clips niquelado, tamanho 2/0 (00), caixa com 100 unidades.</t>
  </si>
  <si>
    <t xml:space="preserve">Clips niquelado, tamanho 6/0, caixa com 50 unidades. </t>
  </si>
  <si>
    <t xml:space="preserve">Clips niquelado, tamanho 8/0, caixa com 25 unidades. </t>
  </si>
  <si>
    <t>Coador descartável de café, material papel, tamanho 103, caixa com 30 unidades.</t>
  </si>
  <si>
    <t>Cola  escolar, PVA, branca, com bico aplicador, frasco 90 g.</t>
  </si>
  <si>
    <t>Cola bastão, secagem rápida, tubo com 8 g.</t>
  </si>
  <si>
    <t>Cola instantânea, aplicação acrílico, louça, vidro e plástico, bisnaga 5 g.</t>
  </si>
  <si>
    <t>Colchete para arquivo de documentos, nº12. Caixa com 72 unidades.</t>
  </si>
  <si>
    <t>Colchete para arquivo de documentos, nº08. Caixa com 72 unidades.</t>
  </si>
  <si>
    <t>Copo plástico para cafezinho capacidade 80 ml, caixa com 5000 copos.</t>
  </si>
  <si>
    <t>Copo plástico, com 200 ml, caixa com 2500 copos.</t>
  </si>
  <si>
    <t>Corretivo liquido, material base d'agua, secagem rápida, frasco com 18ml</t>
  </si>
  <si>
    <t>Desengordurante para limpeza pesada, com remoção de gordura sem esforço, para limpeza de cozinhas, pisos e banheiros, frasco com 500 ml.</t>
  </si>
  <si>
    <t>Desinfetante biodegradável aromatizado para pisos e banheiro, bombona com 5 litros.</t>
  </si>
  <si>
    <t>Detergente líquido biodegradável, frasco com 500 ml.</t>
  </si>
  <si>
    <t>Disco compacto - CD-R, tipo gravável, capacidade 80 min 700 MB.</t>
  </si>
  <si>
    <t>Disco compacto - CD-RW, tipo regravável, capacidade 80 min 700 MB.</t>
  </si>
  <si>
    <t xml:space="preserve">Disco compacto - DVD, gravável, tipo DVD-R, características adicionais monoface, capacidade DVD ROM 4,7 GB. </t>
  </si>
  <si>
    <t>DVD-RW 120 mim, regravável</t>
  </si>
  <si>
    <t>Elástico, material látex, tamanho nº18, aplicação escritório, forma  circular (atilho).</t>
  </si>
  <si>
    <t>QUILO</t>
  </si>
  <si>
    <t>Envelope plástico, largura 24 cm, comprimento 32 cm, transparente, com 4 furos, fino, para pasta-catálogo.</t>
  </si>
  <si>
    <r>
      <t>Envelope plástico, largura 24 cm, comprimento 32 cm, transparente, com 4 furos, grosso,para pasta-catálogo</t>
    </r>
    <r>
      <rPr>
        <sz val="10"/>
        <color rgb="FFFF0000"/>
        <rFont val="Arial"/>
        <family val="2"/>
      </rPr>
      <t>.</t>
    </r>
  </si>
  <si>
    <t>Envelope, material papel reciclado, gramatura 80 g/m2, comprimento 250 mm, largura 176 mm, cor parda. Caixa com 250 envelopes.</t>
  </si>
  <si>
    <t>Envelope, material papel reciclado, gramatura 75 g/m2, tipo ofício, comprimento 229 mm, largura 114 mm, cor branca.</t>
  </si>
  <si>
    <t>Envelope, material papel reciclado, gramatura 80 g/m2, cor parda, largura 260 mm, comprimento 360 mm. Caixa com 250 envelopes.</t>
  </si>
  <si>
    <t>Envelope tipo saco, material papel reciclado, gramatura 80 g/m2, comprimento 310 mm, largura 410 mm. Caixa com 100 unidades.</t>
  </si>
  <si>
    <t>Envelope tipo saco, material papel reciclado, gramatura 80 g/m2, comprimento 200 mm, largura 280 mm. Caixa com 100 unidades.</t>
  </si>
  <si>
    <t>Esfregão de aço.</t>
  </si>
  <si>
    <t>Esponja de aço, embalagem de 14 pacotes com 8 unidades.</t>
  </si>
  <si>
    <t>Esponja de limpeza dupla-face, medindo 115 mm x 77 mm x 21 mm.</t>
  </si>
  <si>
    <t>Estilete grande, lâminas intercambiáveis, largura da lâmina 18 mm, corpo plástico, para escritório.</t>
  </si>
  <si>
    <t>Estopa branca extra, pacote com 400 g.</t>
  </si>
  <si>
    <r>
      <t xml:space="preserve">Etiqueta adesiva, material papel, cor branca, largura 50,80 mm, comprimento 101,60 mm, aplicação impressora laser, </t>
    </r>
    <r>
      <rPr>
        <sz val="10"/>
        <rFont val="Arial"/>
        <family val="2"/>
      </rPr>
      <t>caixa com 1000 etiquetas.</t>
    </r>
  </si>
  <si>
    <t>Etiqueta auto-adesivas em folhas formato carta CD/CVD, 115mm, caixa com 100 folhas</t>
  </si>
  <si>
    <t>Extrator de grampos, tipo espátula, inoxidável.</t>
  </si>
  <si>
    <t>Fita adesiva crepe, cor bege, largura 19 mm, comprimento 50 m.</t>
  </si>
  <si>
    <t>Fita adesiva crepe, largura 48 mm, comprimento 50 m.</t>
  </si>
  <si>
    <t>Fita adesiva dupla face, acetato, rolo com 19 mm x 30 m.</t>
  </si>
  <si>
    <t>Fita adesiva transparente, largura 12 mm, comprimento 30 m.</t>
  </si>
  <si>
    <t>Fita adesiva vegetal (mágica) rolo 12 mm x 33 m.</t>
  </si>
  <si>
    <t>Fita gomada para empacotamento, largura 45 mm, comprimento 45 m.</t>
  </si>
  <si>
    <t>Fita isolante 19 mm x 20 m.</t>
  </si>
  <si>
    <t>ROLO</t>
  </si>
  <si>
    <t>Fita para impressora matricial Epson FX-2180 com retintador.</t>
  </si>
  <si>
    <t>Fita para impressora matricial Epson FX-890 com retintador.</t>
  </si>
  <si>
    <t>Flanela amarela medindo 28 cm x 38 cm por unidade.</t>
  </si>
  <si>
    <t>Fósforos de segurança, palito longo, caixa com 240 unidades.</t>
  </si>
  <si>
    <t>Garrafa Térmica serve a jato, com corpo externo em plástico, ampola com capacidade para 1,8 ml, com fechamento em rosca, alça fixa em plástico.</t>
  </si>
  <si>
    <t>Gás liquefeito de petróleo com 13 Kg.</t>
  </si>
  <si>
    <t>CARGA</t>
  </si>
  <si>
    <t>Gás liquefeito de petróleo com 2 Kg.</t>
  </si>
  <si>
    <t>Guardanapo de mesa, branco 20 x 22cm. Embalagem com 50 Guardanapos</t>
  </si>
  <si>
    <t>Grafite 0,5mm 2B com 12 minas</t>
  </si>
  <si>
    <t>TUBO</t>
  </si>
  <si>
    <t>Grafite 0,9 mm HB, comprimento 60 mm, tubo com 12 minas.</t>
  </si>
  <si>
    <t>Grafite HB 0,5 mm, comprimento 100 mm, tubo com 12 minas.</t>
  </si>
  <si>
    <t>Grafite HB, diâmetro 0,7mm, comprimento 100 mm, tubo com 12 minas.</t>
  </si>
  <si>
    <t>Grampeador, tratamento pintura eletrostática, material metal, tipo mesa, capacidade mínima 100 folhas, tamanho 23/13.</t>
  </si>
  <si>
    <t>Grampeador, tratamento pintura eletrostática, material metal, tipo mesa, capacidade mínima 25 folhas, tamanho 26/6.</t>
  </si>
  <si>
    <t>Grampeador, tratamento pintura eletrostática, material metal, tipo mesa, capacidade mínima 200 folhas, tamanho 23/24.</t>
  </si>
  <si>
    <t>Grampo “U”, de ferro galvanizado, para arquivo permanente, pacote com 50.</t>
  </si>
  <si>
    <t>Grampo liso 26/6, galvanizado, caixa com 5.000.</t>
  </si>
  <si>
    <t>Grampo liso 9/10, galvanizado, caixa com 5.000.</t>
  </si>
  <si>
    <t>Grampo para grampeador galvanizado 23/13, caixa com 5000 unidades.</t>
  </si>
  <si>
    <t>Grampo para grampeador galvanizado 23/24, caixa com 1000 unidades.</t>
  </si>
  <si>
    <t>Inseticidade aerossol, tubo com 300 ml. Usa água como solvente.</t>
  </si>
  <si>
    <t>Lacre de segurança para malote, numerado, em polipropileno azul 16 cm, pacote com 100 unidades.</t>
  </si>
  <si>
    <t>Lâmina de transparência para impressora laser, sem tarja, formato A4, 210mm x 297mm – 100 micra, filme transparente de superfície lisa, laser e copiadoras, indicado para projeções coloridas, caixa com 100 folhas.</t>
  </si>
  <si>
    <t>Lápis preto, material corpo madeira, diâmetro carga 2 mm, dureza carga HB, formato corpo cilíndrico, características adicionais sem borracha apagadora, grafite nº 2.</t>
  </si>
  <si>
    <t>Lapiseira, carga 0,5 mm, com prendedor em metal, corpo em plástico reciclado, com ponta e acionador em metal, com borracha apagadora.</t>
  </si>
  <si>
    <t>Lapiseira, carga 0,7 mm, com prendedor em metal, corpo em plástico reciclado, com ponta e acionador em metal, com borracha apagadora.</t>
  </si>
  <si>
    <t>Lapiseira, carga 0,9 mm, com prendedor em metal, corpo em plástico reciclado, com ponta e acionador em metal, com borracha apagadora.</t>
  </si>
  <si>
    <t>Limpa vidros, frasco 500 ml</t>
  </si>
  <si>
    <t>Livro para atas, papel reciclado, pautado, tamanho ofício, sem margem, capa dura, com 200 folhas  numeradas de 1 a 200.</t>
  </si>
  <si>
    <t>Livro protocolo de correspondência, material papel reciclado, capa dura, com 100 folhas numeradas de  1 a 100.</t>
  </si>
  <si>
    <t>Luva de borracha para higienização, tamanho P</t>
  </si>
  <si>
    <t>PAR</t>
  </si>
  <si>
    <t>Luva de borracha para higienização, tamanho M</t>
  </si>
  <si>
    <t>Luva de borracha para higienização, tamanho G</t>
  </si>
  <si>
    <t>Marcador de página trasparente com cinco cores, pacote com 100 unidades</t>
  </si>
  <si>
    <t xml:space="preserve">Marcador para quadro branco, na cor azul, corpo cilíndrico em plástico com tampa, tinta apagável à seco, de alta qualidade, secagem rápida, ponta grossa e macia, carga de longa duração. </t>
  </si>
  <si>
    <t xml:space="preserve">Marcador para quadro branco, na cor preto, corpo cilíndrico em plástico com tampa, tinta apagável à seco, de alta qualidade, secagem rápida, ponta grossa e macia, carga de longa duração. </t>
  </si>
  <si>
    <t xml:space="preserve">Marcador para quadro branco, na cor verde, corpo cilíndrico em plástico com tampa, tinta apagável à seco, de alta qualidade, secagem rápida, ponta grossa e macia, carga de longa duração. </t>
  </si>
  <si>
    <t xml:space="preserve">Marcador para quadro branco, na cor vermelha, corpo cilíndrico em plástico com tampa, tinta apagável à seco, de alta qualidade, secagem rápida, ponta grossa e macia, carga de longa duração. </t>
  </si>
  <si>
    <t>Neutralizador/Odorizador purificador de odores aerosol na fragância flores. Frasco de 400 ml.</t>
  </si>
  <si>
    <t>Óculos de proteção, armação e visor confeccionado em uma única peça, material policarbonato, incolor, proteção lateral com ventilação, deve obedecer a NR-6, conforme portaria 3.214 de 08/06/1978 - TEM, a NBR 8221/1983. o equipamento deverá possuir certificado de aprovação  de equipamentos individuais expedido pelo MTE.</t>
  </si>
  <si>
    <t>Pá de lixo plástica, com cabo longo.</t>
  </si>
  <si>
    <t>Pano costurado para limpeza pesada</t>
  </si>
  <si>
    <t>Pano de prato 100% algodão.</t>
  </si>
  <si>
    <t>Pano descartável na cor azul, para limpeza leve, para ser utilizado na manutenção e limpeza de equipamentos de hardware, apresentação em rolo de 300 m.</t>
  </si>
  <si>
    <t>Papel almaço, gramatura 75 g/m2, comprimento 330 mm, com pauta e margem.</t>
  </si>
  <si>
    <t>Papel auto-adesivo, contact, incolor, largura 45 cm, comprimento 10 m.</t>
  </si>
  <si>
    <t>Papel bobinado para fax, papel térmico, comprimento 30 m, largura 216 mm.</t>
  </si>
  <si>
    <t>Papel bobinado, acetinado, para máquina de calcular, gramatura 63 g/m2, largura 57 mm, comprimento 30 m.</t>
  </si>
  <si>
    <t>Papel couche fosco, 150g, A4</t>
  </si>
  <si>
    <t>Papel higiênico branco, picotado, fardo com 64 rolos com 60 metros, de primeira qualidade, fibra celulósica biodegradável</t>
  </si>
  <si>
    <t>Papel para impressão, (ploter), gramatura 75 gr/m2, largura 42", comprimento 50 metros</t>
  </si>
  <si>
    <t>Papel para impressão, (ploter), gramatura 75 gr/m2, largura 42", comprimento 100 metros</t>
  </si>
  <si>
    <t>Papel kraft em bobina, gramatura 80 g/m2, com 1,10m de largura, rolo de 25 Kg.</t>
  </si>
  <si>
    <t>BOBINA</t>
  </si>
  <si>
    <t>Papel sulfite,180 g/m2, medidas A1,  dimensões 66 mm x 96 mm.</t>
  </si>
  <si>
    <t>Papel sulfite, 90 g/m2, A4,  pacote com 500 folhas.</t>
  </si>
  <si>
    <t>Papel reciclado branco, 75 g/m2, medidas A4, dimensões 297mm x 210mm, pacote com 500 folhas.</t>
  </si>
  <si>
    <t xml:space="preserve">Papel toalha interfolhado 2 dobras, folha simples, branco, caixa com 4.800 folhas </t>
  </si>
  <si>
    <t>Pasta  cabide com grampo central e visor com etiqueta medindo: 345 x 250mm. Gramatura 420 a 460 g/m2, acompanha grampo plástico e etiqueta.</t>
  </si>
  <si>
    <t>Pasta em L cristal oficio 1034 ACP</t>
  </si>
  <si>
    <t>Pasta plástica em polipropileno (PP) texturizado, na cor fumê, com 330 mm x 245 mm x 040 mm.</t>
  </si>
  <si>
    <t>Pasta PVC com capa cristal transparente e contra capa em papelão revestido com PVC na cor preta , com grampo trilho. Dimensões aproximadas de 225mm de largura por 343mm de altura.</t>
  </si>
  <si>
    <t>Pasta suspensa de plástico transparente ( propileno ) com  prendedor e identificador, na cor vermelha, medindo 367 x 245 mm.</t>
  </si>
  <si>
    <t>Pasta suspensa de plástico transparente ( propileno ) com prendedor e  identificador, na cor branca, medindo 367 x 245 mm.</t>
  </si>
  <si>
    <t>Pasta suspensa de plástico transparente ( propileno ) com prendedor e  identificador, na cor fume, medindo 367 x 245 mm.</t>
  </si>
  <si>
    <t>Pasta suspensa de plástico transparente ( propileno ) com prendedor e identificador, na cor Azul, medindo 367 x 245 mm.</t>
  </si>
  <si>
    <t>Pasta suspensa de plástico transparente ( propileno ) com prendedor e identificador, na cor verde, medindo 367 x 245 mm.</t>
  </si>
  <si>
    <t>Pasta-arquivo, material polipropileno, com abas e elástico, largura 230 mm, comprimento 350 mm.</t>
  </si>
  <si>
    <t>Pasta-catálogo, em papelão revestido com PVC, largura 250mm, comprimento 330 mm, cor preta, com colchete e 10 sacos plásticos.</t>
  </si>
  <si>
    <t>Pedra sanitária 25gr</t>
  </si>
  <si>
    <t>Percevejo, material metal, tratamento superficial latonado, tamanho 10 mm, caixa com 100.</t>
  </si>
  <si>
    <t>Perfurador de papel, material metal, tipo médio, tratamento superficial pintado, capacidade perfuração  mínima de 20 folhas, funcionamento manual.</t>
  </si>
  <si>
    <t>Perfurador de papel, material metal, tratamento superficial pintado, capacidade perfuração mínima 100 folhas, funcionamento manual.</t>
  </si>
  <si>
    <t>Pilha alcalina, 1,5 V, grande.</t>
  </si>
  <si>
    <t>Pilha alcalina, 1,5 V, média.</t>
  </si>
  <si>
    <t>Pilha alcalina, 1,5 V, tipo AA (pequena), não contém mercúrio e cádmio.</t>
  </si>
  <si>
    <t>Pilha recarregável capacidade mínima 2000 mah, padrão AA.</t>
  </si>
  <si>
    <t>Pilha recarregável capacidade mínima 2000 mah, padrão AAA.</t>
  </si>
  <si>
    <t>Pilha tamanho palito, modelo AAA, sistema eletroquímico alcalino, não contém mercúrio e cádmio.</t>
  </si>
  <si>
    <t>Pincel atômico, material plástico, tipo ponta feltro, tipo carga descartável, cor tinta azul.</t>
  </si>
  <si>
    <t>Pincel atômico, material plástico, tipo ponta feltro, tipo carga descartável, cor tinta preto.</t>
  </si>
  <si>
    <t>Pincel atômico, material plástico, tipo ponta feltro, tipo carga descartável, cor tinta verde.</t>
  </si>
  <si>
    <t>Pincel atômico, material plástico, tipo ponta feltro, tipo carga descartável, cor tinta vermelho.</t>
  </si>
  <si>
    <t>Porta clipe, material acrílico, comprimento 50 mm, largura 50 mm, com imã, cor fumê.</t>
  </si>
  <si>
    <t>Porta-caneta, material acrílico, largura 230 mm, altura 100 mm, aplicação escritório, características adicionais: com três divisões.</t>
  </si>
  <si>
    <t>Porta-fita adesiva, material plástico, incolor, para rolo 12 mm x 33 m, com cortador metálico.</t>
  </si>
  <si>
    <t>Porta papel higiênico, para uso rolo de 800m, material plástico.</t>
  </si>
  <si>
    <t>Porta papel toalha, para papel dois ou três dobras, em material plástico.</t>
  </si>
  <si>
    <t>Prato plástico descártavel raso de15cm</t>
  </si>
  <si>
    <t>Prendedor de Papel Binder Clips 3/4" 19mm</t>
  </si>
  <si>
    <t>Prendedor de Papel Binder Clips 1-1/4" 32mm</t>
  </si>
  <si>
    <t>Prendedor de Papel Binder Clips  2" 51mm</t>
  </si>
  <si>
    <t>Neutralizador/Odorizador purificador de odores aerosol na fragância flores, tubo de 360 ml</t>
  </si>
  <si>
    <t>Refil mop esfregão algodão úmido</t>
  </si>
  <si>
    <t>Registrador AZ, papelão prensado, lombada estreita em pvc, cor preta, tipo ofício, largura 275 mm, comprimento 345 mm, altura lombada 45 mm, 2 furos.</t>
  </si>
  <si>
    <t>Registrador AZ, papelão prensado, lombada larga, em PVC,  cor preta, tipo ofício, largura 275 mm, comprimento 345 mm, altura lombada 85 mm, dois furos.</t>
  </si>
  <si>
    <t>Régua comum, material  plástico reciclado, comprimento 30 cm, graduação milimetrada</t>
  </si>
  <si>
    <t>Régua comum, material  plástico reciclado, comprimento 50 cm, graduação milimetrada</t>
  </si>
  <si>
    <t>Régua em aluminio de 30 cm</t>
  </si>
  <si>
    <t>Rolo de barbante com 8 fios, 300m</t>
  </si>
  <si>
    <t>Rodo para limpeza de vidros, cabo de 1,20m</t>
  </si>
  <si>
    <t>Sabão azul, em barra, pacote com 5 barras de 200 g.</t>
  </si>
  <si>
    <t>Sabão em pó, caixa de 1 kg</t>
  </si>
  <si>
    <t>Sabonete líquido para mãos, aromatizado, bombona com 5 litros.</t>
  </si>
  <si>
    <t>Sabonete perfumado de 90 g, pacote com 12 unidades.</t>
  </si>
  <si>
    <t>Saco branco vazio alvejado de primeira qualidade, 66 x 40 cm.</t>
  </si>
  <si>
    <t>Saco plástico para lixo, capacidade 30 litros, pacote com 5 unidades, material resina termoplástica reciclada</t>
  </si>
  <si>
    <t>Saco plástico para lixo, capacidade 100 litros, pacote com 5 unidades, material resina termoplástica reciclada</t>
  </si>
  <si>
    <t>Saco plástico para lixo, capacidade 50 litros, pacote com 10 unidades, material resina termoplástica reciclada</t>
  </si>
  <si>
    <t>Saponáceo, composição tensoativos aniônico e não-aniônico, espessante, aplicação limpeza pisos, paredes e louças, características adicionais componente ativo biodegradável linear alquibenzeno, aspecto físico cremoso, fraco com 300ml.</t>
  </si>
  <si>
    <t>Tesoura costura, material aço inoxidável, tamanho 7 polegadas, comprimento 21 cm.</t>
  </si>
  <si>
    <t>Tê (plug) para tomada, conforme as novas normas do INMETRO</t>
  </si>
  <si>
    <t>Tinta para marcador de quadro branco recarregável, de fácil remoção com apagador, apropriado para laminado melamínico brilhante, frasco com 20 ml, cor azul.</t>
  </si>
  <si>
    <t>Tinta para marcador de quadro branco recarregável, de fácil remoção com apagador, apropriado para laminado melamínico brilhante, frasco com 20 ml, cor preta.</t>
  </si>
  <si>
    <t>Tinta para marcador de quadro branco recarregável, de fácil remoção com apagador, apropriado para laminado melamínico brilhante, frasco com 20 ml, cor vermelha.</t>
  </si>
  <si>
    <t>Tinta preta para carimbo, tubo com 42 ml.</t>
  </si>
  <si>
    <t>Toalha de papel 22 cm x 27 cm, interfolha, pacote com 1250 unidades.</t>
  </si>
  <si>
    <t xml:space="preserve">Toalha de papel 20cm x 200m em bobina, branco, pacote com 24 bobinas. </t>
  </si>
  <si>
    <t>Umedecedor de dedos, não tóxico, inodoro. Composição: ácido graxo e glicóis. Peso 12 g. Validade mínima 1 ano.</t>
  </si>
  <si>
    <t>Vassoura de cabelo, com cabo.</t>
  </si>
  <si>
    <t>Vassoura de fio de náilon, com cabo.</t>
  </si>
  <si>
    <t>Vassoura de palha com cabo.</t>
  </si>
  <si>
    <t>Vassoura para limpeza de  vaso sanitário, cerdas de material reciclado.</t>
  </si>
  <si>
    <t>Xampu detergente automotivo, tubo de 5 litros.</t>
  </si>
  <si>
    <t>Tubo</t>
  </si>
  <si>
    <t>Adaptador de tomada: entrada (fêmea) para cabo de força padrão antigo com terra, e saída (macho) no padrão novo (NBR 14136).</t>
  </si>
  <si>
    <t>Adaptador de tomada: entrada (fêmea) para cabo de força padrão novo (NBR 14136), e saída (macho) no padrão antigo com terra.</t>
  </si>
  <si>
    <t>Renovador de pneus em gel: limpa, conserva, evita o ressecamento e dá brilho aos pneus. Embalagem de 500 ml</t>
  </si>
  <si>
    <t>Fita plástica zebrada para demarcação, sem adesivo, cor amarela/preta, medindo 70mm x 200m.</t>
  </si>
  <si>
    <t>Papel fotográfico A4 com brilho, gramatura 150 g/m².  Pacote com 50 folhas.</t>
  </si>
  <si>
    <t>Papel vergê A4 branco (diamante). gramatura 120 g/m².  Pacote com 50 folhas.</t>
  </si>
  <si>
    <t>Adesivo para juntas de motor diesel. Adesão Lona-alumínio após 1 hora: 2,5 lbs/pol (mínimo). Bisnaga com 73 gramas (85ml).</t>
  </si>
  <si>
    <t>Prancheta acrilica fumê, tamanho 355 x 227mm, com prendedor metálico e régua lateral.</t>
  </si>
  <si>
    <t>Espiral para encadernação 9 mm plástico preto, capacidade 50 folhas. Pacote com 50 unidades.</t>
  </si>
  <si>
    <t>Capa para encadernação A4 (30cm x 20cm) cor Cristal, embalagem com 100 unidades</t>
  </si>
  <si>
    <t>Fita  para rotulador  9mm x 8m, preto / branco</t>
  </si>
  <si>
    <t>59922 (Santana)</t>
  </si>
  <si>
    <t>Café expresso em grãos, embalagem de 1 Kg almofadada, com validade mínima até 2015.</t>
  </si>
  <si>
    <t>Mem.324 (PROEN)</t>
  </si>
  <si>
    <t>Caderno universitário, capa flexível, espiral, 10x1, folha branca, pautada, com 200 folhas, medindo no mínimo  20cm x 27cm.</t>
  </si>
  <si>
    <t>Caneta esferográfica, escrita grossa, verde, tampa ventilada corpo sextavado transparente que permite ver o nível da tinta, ponta média de metal de 1,0 mm e esfera de tungstênio. Caixa com 50 unidades.</t>
  </si>
  <si>
    <r>
      <t xml:space="preserve">Etiqueta branca autoadesivas , medindo 25,4 x 101,6mm, em folhas formato carta, com 20 etiquetas, pacote com 100 folhas . </t>
    </r>
    <r>
      <rPr>
        <sz val="10"/>
        <color rgb="FFFF0000"/>
        <rFont val="Arial"/>
        <family val="2"/>
      </rPr>
      <t>ref. 6281</t>
    </r>
  </si>
  <si>
    <t>Tinta para marcador de quadro branco recarregável, de fácil remoção com apagador, apropriado para laminado melanímico brilhante, frasco com 20 ml, cor verde.</t>
  </si>
  <si>
    <t>Pasta para documento tipo sem elástico com ferragem, em cartolina plastificada, medindo 240 x 350 mm.</t>
  </si>
  <si>
    <t>55527 (PROPESP)</t>
  </si>
  <si>
    <t>Etiquetas de endereço Padrão Brother DK 1201 (400 etiquetas de 29 mm x 90 mm).</t>
  </si>
  <si>
    <t>Rolo</t>
  </si>
  <si>
    <t>55526 (PROPESP)</t>
  </si>
  <si>
    <t>Etiquetas de endereço Padrão Brother DK 2212 (400 etiquetas de 62 mm x 15,24 mm).</t>
  </si>
  <si>
    <t>TOTAL</t>
  </si>
  <si>
    <t>Obs.: Alguns itens possuem apenas dois orçamentos. O terceiro foi excluído pois gerava grande desvio na média aritmética para mais ou para menos.</t>
  </si>
  <si>
    <t>Os preços nesta planilha foram obtidos no SISPP e junto às seguintes empresas: Kalunga, Macplastic, Acadêmica, Pacopel, Oriente, Jocar, Gimba, Lepok, Port Info, Mais Papelaria, Ponto Frio, Mais Papelaria, Mercado Varejista, Pão de Açúcar, Diana's Atacadista, FritzShop, VipFácil, ,Suprioeste, Margil, Polo Naval Suprimentos, Look Festas, Nacional, Pão-de-Açúcar, Ponto das Padarias, Ambiental Limpíssima, Staples, Loja do Mecânico, Dutra Máquinas, Supritec, Santa Caixa Embalagens, Cia do Software, Office Total, Mcatec, Copy-Fax, Unimporte, SVCLaser, Ferragem Seixas, Ferragem Lucas, Eletrônica Shop, Eletrônica do Professor, Santo Amaro Limpeza, Vesty, Brasutil, SuperEPI, Master Cleaner, Balão da Informatica, Extraplus, MolheCuritiba, Thony, Suprimax, HCLimpeza, Lins Comercial, Nagem, Macro Virtual, Gaveteiro , Martinelli, Supreoeste, Casa Cruz, Rubbermaid, Centauro Cosméticos, Limpar Dist., Bonelimp, Sysconn, Ponto da Eletrônica, Triunfo Papéis, TintasMC, Limpeza em Casa RJ, Colar, Casa Print, Escritório Total, Miranda, Casa do Inox, Titanis, Saraiva, Good Paper, Costa Atacado, Casa e Construção, ABCLoja, Papel de Papel, Celeiro Entregas, Muito Mais Utilidades, Bazar Santos, Livrarias Curitiba, Sta Helena, Datasupri, Angeloni, Papelaria Real, Panvel, Kabum, Walmart, Ki-brilho, Loja Tray, Doce Malu, Super Nosso em Casa, Papelex, Papel Fantasia, Maria Gessi Rodrigues, Safra Agrícola, Fernanda Loper, Papelnet, Shopping do Campo, ETG.com.br, Papel&amp;Cia, Papel de Papel, CopyBrasil, Creative, Pap. Capibaribe, Econtabilista e UBMateriais, conforme comprovam os documentos juntados ao processo.</t>
  </si>
  <si>
    <t>60565 (COMAP)</t>
  </si>
  <si>
    <t>Álcool  Gel,  concentração  70%,  com  ação  antimicrobiana,  com componente  hidratante  em  sua  fórmula,  embalagem  de Bombona  plástica  resistente  de  5  litros,  para  a  finalidade  de higienizante  para  as  mãos.  Em  conformidade  com  a  ANVISA, ABNT  ou  INMETRO.  Na  embalagem  deve  constar:  Data  de Fabricação, Número do grupo, e Prazo de validade de no mínimo 24 meses.</t>
  </si>
  <si>
    <t>Álcool Etílico Hidratado, de teor alcoólico mínimo de 92,0° INPM, com a provação da NBR 599, aparência visual límpida, isento de material em suspensão (Sem Impurezas), Caixa com 12 unidades em embalagem plástica, incolor transparente ou fosco, de alta resistência de 1 litro, com identificação de produto, marca do fabricante, data de fabricação e prazo de validade. Validade de no mínimo 30 meses.</t>
  </si>
  <si>
    <t>ALMOFADA P/CARIMBO, na referência Nº 03, entintada na COR PRETA, medindo aproximadamente 6,7 X 11CM, prazo de validade: mínimo de 12 (doze) meses. Marca de Referência: PILOT, equivalente ou de melhor qualidade.</t>
  </si>
  <si>
    <t>Apagador para quadro branco, design ergonômico, feltro 100% lã, 14 x 5 x 4,5 cm.</t>
  </si>
  <si>
    <t>Aplicador de cola quente semi-profissional. Potência 60w. Para Bastão de 11 a 11,5 mm</t>
  </si>
  <si>
    <t>Borracha para apagar escrita de lápis, cor branca com capa plástica protetora sem nenhum corante, capaz de apagar totalmente a escrita sem borrar ou manchar o papel. tam. aprox: 43x21x12mm, prazo de validade: mínimo de 12 (doze) meses. Marca de Referência:FABER-CASTELL, equivalente ou de melhor qualidade.</t>
  </si>
  <si>
    <t>Borracha bicolor de apagar escrita de lápis e lapiseira sem manchar o papel, comprimento mínimo 40 mm, largura mínima 17 mm, altura mínima 8mm, cor azul e vermelha, prazo de validade: mínimo de 12 (doze) meses. Marca de Referência: FABER-CASTELL, equivalente ou de melhor qualidade</t>
  </si>
  <si>
    <t>Cadeado para segurança, corpo em latão maciço, haste normal em aço inox ou aço cromado, acompanhado de no mínimo 2 cópias de chave em latão niquelado, devendo o cadeado ser de origem nacional, garantia mínima de 12 meses, medida 20 mm, embalagem em caixa de papelão ou saco plástico reforçado, conforme norma ABNT NBR 15271:2005</t>
  </si>
  <si>
    <t>Cadeado para segurança, corpo em latão maciço, haste normal em aço inox ou aço cromado, acompanhado de no mínimo 2 cópias de chave em latão niquelado, devendo o cadeado ser de origem nacional, garantia mínima de 12 meses, medida 30 mm, embalagem em caixa de papelão ou saco plástico reforçado, conforme norma ABNT NBR 15271:2005</t>
  </si>
  <si>
    <t>Cadeado para segurança, corpo em latão maciço, haste normal em aço inox ou aço cromado, acompanhado de no mínimo 2 cópias de chave em latão niquelado, devendo o cadeado ser de origem nacional, garantia mínima de 12 meses, medida 45 mm, embalagem em caixa de papelão ou saco plástico reforçado, conforme norma ABNT NBR 15271:2205</t>
  </si>
  <si>
    <t>Caderno, pautado, celulose vegetal, capa papelão duro, espiral, 96 folhas, 20,2 cm x 27,5 cm</t>
  </si>
  <si>
    <t>Café torrado e moído do tipo Superior, de primeira qualidade, com as seguintes características: Marcas de referência: Café Pelé Superior, Melitta Especial ou equivalente. Espécie: 100% de café arábica. Bebida (sabor): do tipo intenso, bebida dura para melhor; Embalagem: tipo Alto Vácuo ou Vácuo Puro em pacotes de 500 gramas; Aspecto: Grãos de café dos tipos 2 a 6, da COB - Classificação; Características físicas: grãos torrados e moídos, como ponto de torra variando entre 50 e 65 pontos de Disco Agtron, ou equivalente, correspondendo ao intervalo Médio Moderadamente Escuro e Médio Claro; Características químicas (exigidas para cada g/100g): 1. Umidade em 5% no máximo; 2. Resíduo mineral fixo em 5% no máximo; 3. Resíduo mineral fixo, insolúvel em ácido clorídrico a 10% v/v em 1,0% no máximo; 4. Cafeína em 0,7 no mínimo; 5. Extrato Etéreo em 8,0%; no mínimo. Características Organolépticas: 1. Aroma característico; 2. Acidez baixa a moderada; 3. Amargor moderado; 4. Sabor característico e equilibrado; 5. Livres de sabor fermentado, mofado e de terra; 6. Baixa adstringência; 7. Razoavelmente encorpado; 8. Qualidade Global maior que 6,00 pontos da escala sensorial, de bom a muito bom. Blend: a composição do produto poderá apresentar o porcentual da quantidade de PVA e defeitos de até 10% por quilo de café, desde que não apresente gosto acentuado. • Deverá constar na embalagem a data de fabricação e prazo de validade, que deverá ser de, no mínimo, 12 (doze) meses; • No ato da entrega do produto, poderão ter transcorrido, no máximo, 60 (sessenta) dias da data de sua fabricação.</t>
  </si>
  <si>
    <t>Caixa arquivo, material papelão reciclado, dimensões 135 mm x 250 mm x 360 mm.</t>
  </si>
  <si>
    <t>Caneta esferográfica, material resistente, composição: Resinas termoplásticas, tinta e solventes, esfera de tungstênio, quantidade cargas 1, ponta de latão 1,0mm com esfera de tungstênio, tipo escrita média e macia sem borrões, cor tinta AZUL, características adicionais: corpo cilíndrico ou sextavado, transparente com furo, tampa e plug traseiro antiasfixiante, acondicionada em embalagem caixa com50 unidades, prazo de validade: mínimo de 12 (doze) meses (conferido a partir do ato da entrega). Marca de Referência: BIC, equivalente ou de melhor qualidade. Poderá ser exigida amostra de uma caixa para análise das especificações</t>
  </si>
  <si>
    <t>Caneta esferográfica, material resistente, composição: Resinas termoplásticas, tinta e solventes, esfera de tungstênio, quantidade cargas 1, ponta de latão 1,0mm com esfera de tungstênio, tipo escrita média e macia sem borrões, cor tinta PRETA, características adicionais: corpo cilíndrico ou sextavado, transparente com furo, tampa e plug traseiro antiasfixiante, acondicionada em embalagem caixa com50 unidades, prazo de validade: mínimo de 12 (doze) meses (conferido a partir do ato da entrega). Marca de Referência: BIC, equivalente ou de melhor qualidade. Poderá ser exigida amostra de uma caixa para análise das especificações</t>
  </si>
  <si>
    <t>Caneta esferográfica, material resistente, composição: Resinas termoplásticas, tinta e solventes, esfera de tungstênio, quantidade cargas 1, ponta de latão 1,0mm com esfera de tungstênio, tipo escrita média e macia sem borrões, cor tinta VERMELHA, características adicionais: corpo cilíndrico ou sextavado, transparente com furo, tampa e plug traseiro antiasfixiante, acondicionada em embalagem caixa com50 unidades, prazo de validade: mínimo de 12 (doze) meses (conferido a partir do ato da entrega). Marca de Referência: BIC, equivalente ou de melhor qualidade. Poderá ser exigida amostra de uma caixa para análise das especificações</t>
  </si>
  <si>
    <t>Caneta pincel marca texto cores fluorescentes, à base de água, não tóxico, secagem rápida, boa resistência à luz, ponta macia, características adicionais: espessura do traço 2,5mm, cor VERDE, prazo de validade: mínimo de 12 (doze) meses (conferido a partir do ato da entrega).Marca de Referência: PILOT, equivalente ou de melhor qualidade. Poderá ser exigida amostra de uma unidade para análise das especificações</t>
  </si>
  <si>
    <t>Caneta pincel marca texto cores fluorescentes, à base de água, não tóxico, secagem rápida, boa resistência à luz, ponta macia, características adicionais: espessura do traço 2,5mm, cor AMARELO, prazo de validade: mínimo de 12 (doze) meses (conferido a partir do ato da entrega).Marca de Referência: PILOT, equivalente ou de melhor qualidade. Poderá ser exigida amostra de uma unidade para análise das especificações</t>
  </si>
  <si>
    <t>Caneta pincel marca texto cores fluorescentes, à base de água, não tóxico, secagem rápida, boa resistência à luz, ponta macia, características adicionais: espessura do traço 2,5mm, cor LARANJA, prazo de validade: mínimo de 12 (doze) meses (conferido a partir do ato da entrega).Marca de Referência: PILOT, equivalente ou de melhor qualidade. Poderá ser exigida amostra de uma unidade para análise das especificações</t>
  </si>
  <si>
    <t>Caneta, marcador permanente para CD, cor preta, prazo de validade: mínimo de 12 (doze) meses (conferido a partir do ato da entrega). Marca de Referência: PILOT,equivalente ou de melhor qualidade. Poderá ser exigida amostra de uma unidade para análise das especificações</t>
  </si>
  <si>
    <t>Caneta nanquim 0,07</t>
  </si>
  <si>
    <t>Cartolina, gramatura 180 g/m2, largura 550 mm, comprimento 730 mm, cor  branca</t>
  </si>
  <si>
    <t>Chá sabor frutas citricas, caixa com 10 sachês.</t>
  </si>
  <si>
    <t>Chá sabor frutas vermelhas, caixa com 10 sachês.</t>
  </si>
  <si>
    <t>Chá sabor morango, caixa com 10 sachês.</t>
  </si>
  <si>
    <t>Cinta elástica para processo na cor preta, costura reforçada, com logo do Ifsul na cor branca. Medindo 4 cm de largura por 50 cm de perimetro circular (não tensionada)</t>
  </si>
  <si>
    <t>Clips niquelado, tamanho 6/0, caixa com 50 unidades.</t>
  </si>
  <si>
    <t>Clips niquelado, tamanho 8/0, caixa com 25 unidades.</t>
  </si>
  <si>
    <t>Coador de papel, para café, nº 103, do tipo filtro de papel com micro furos, com capacidade para reter apenas o pó, permitindo a passagem livre de 100% do aroma e sabor, Caixa com 30 unidades.</t>
  </si>
  <si>
    <t>Cola líquida, branca, não tóxica, lavável, tubo de 90g, composição: acetato de polivílina, com selo do INMETRO. Tipo Escolar. Com bico aplicador.</t>
  </si>
  <si>
    <t>Cola, composição silicone, aplicação pistola quente, características adicionais com 11 mm de diâmetro e 30 cm de comprimento, tipo bastão</t>
  </si>
  <si>
    <t>Cola Instantânea, do tipo extra forte, com secagem em segundos, tubo ou bisnaga de no mínimo 5g e com tampa antientupimento. Aplicação: acrílico, louça, vidro e plástico</t>
  </si>
  <si>
    <t>Copo de plástico descartável, para água, em material inodoro, branco, resistente a calor, com capacidade volumétrica de 200 ml embalados em pacotes com 100 unidades, devendo ter as características mínimas de: Massa mínima = 2,20g , Resistência mínima de 1,63g e Compressão lateral com resistência mínima de 0,85N; Devendo obedecer a NBR 14.865 de 2002 – Copos Plásticos Descartáveis, e ficando o fornecedor assim como o fabricante responsáveis conforme a Lei 8.078, de 11 de setembro de 1990, do Ministério da Justiça (Código de Proteção e Defesa do Consumidor), e de preferência com certificação do Inmetro.</t>
  </si>
  <si>
    <t>Disco compacto - DVD, gravável, tipo DVD-R, características adicionais monoface, capacidade DVD ROM 4,7 GB.</t>
  </si>
  <si>
    <t>Envelope plástico, largura 24 cm, comprimento 32 cm, transparente, com 4 furos, grosso,para pasta-catálogo.</t>
  </si>
  <si>
    <t>Espiral plástico para encadernação, 17 mm, preto. Capacidade 100 folhas,</t>
  </si>
  <si>
    <t>Espiral plástico para encadernação, 25 mm, preto. Capacidade 160 folhas.</t>
  </si>
  <si>
    <t>Esquadro tipo fixo Material plástico Comprimento régua: (“cateto” com  mínimo de 15cm) Tipo graduação: com ou sem graduação Aplicação, desenho Características adicionais: 45 graus/ aproximadamente 2 mm espessura</t>
  </si>
  <si>
    <t>Esquadro tipo fixo, Material: plástico Comprimento régua: (“cateto maior” com  mínimo de 20cm)Tipo graduação: com ou sem graduação Aplicação: desenho Características adicionais: 60 graus/aproximadamente 2 mm espessura</t>
  </si>
  <si>
    <t>Etiqueta adesiva, material papel, cor branca, largura 50,80 mm, comprimento 101,60 mm, aplicação impressora laser, caixa com 1000 etiquetas.</t>
  </si>
  <si>
    <t>Etiqueta branca autoadesivas , medindo 25,4 x 101,6mm, em folhas formato carta, com 20 etiquetas, pacote com 100 folhas. ref. 6281</t>
  </si>
  <si>
    <t>Etiquetas de endereço Padrão Brother DK 1201 com suporte (400 etiquetas de 29 mm x 90 mm).</t>
  </si>
  <si>
    <t>Etiquetas de endereço Padrão Brother DK 2212 com suporte (400 etiquetas de 62 mm x 15,24 mm).</t>
  </si>
  <si>
    <t>Filtro de linha bivolt;  com fusível de proteção; Indicador luminoso de funcionamento; Tensão de Alimentação – 127/220V; 5 Tomadas elétricas tripolares;Cabo com 0,95m de comprimento</t>
  </si>
  <si>
    <t>Fita para rotulador  9mm x 8m, preto / branco.</t>
  </si>
  <si>
    <t>Garrafa térmica, tipo serve a jato, com corpo externo em plástico, ampola com capacidade de 1,8 litros, com fechamento em rosca, Bico com sistema anti-pingo, alça fixa em plástico, alça anatômica para transporte, deverá manter a temperatura no mínimo por 4 horas, Garantia contra defeito de fábrica pelo período de 1 ano, deverá ser entregue em embalagens individuais de papelão</t>
  </si>
  <si>
    <t>Inseticida aerosol, a base de água, multi- inseticida, não contendo CFC (clorofluocarbono), com rápida ação, com capacidade de extermínio de moscas, mosquitos, pulgas, baratas, percevejos, traças, pernilongos e quaisquer outros insetos rasteiros e voadores. rincipalmente eficaz contra o mosquito da dengue. Sua formulação deve ser à base d'água. Registro ou notificação no Ministério da Saúde. Embalagem com volume não inferior a 300 ml e não superior a 400 ml, nome do fabricante, data de fabricação e validade.</t>
  </si>
  <si>
    <t>KIT</t>
  </si>
  <si>
    <t>Lâmina estilete, material aço, tipo descartável, largura lâmina 18, tratamento superficial galvanizado, modelo largo</t>
  </si>
  <si>
    <t>Marcador para quadro branco  recarregável, na cor azul, corpo cilíndrico em plástico com tampa, tinta apagável à seco, de alta qualidade, secagem rápida, ponta grossa e macia, carga de longa duração.</t>
  </si>
  <si>
    <t>Marcador para quadro branco recarregável, na cor preto, corpo cilíndrico em plástico com tampa, tinta apagável à seco, de alta qualidade, secagem rápida, ponta grossa e macia, carga de longa duração.</t>
  </si>
  <si>
    <t>Marcador para quadro branco  recarregável, na cor verde, corpo cilíndrico em plástico com tampa, tinta apagável à seco, de alta qualidade, secagem rápida, ponta grossa e macia, carga de longa duração.</t>
  </si>
  <si>
    <t>Marcador para quadro branco  recarregável, na cor vermelha, corpo cilíndrico em plástico com tampa, tinta apagável à seco, de alta qualidade, secagem rápida, ponta grossa e macia, carga de longa duração.</t>
  </si>
  <si>
    <t>Pano de prato 100% algodão (pano de copa felpudo), extra branco podendo conter detalhes ou desenhos em borda do, com detalhes coloridos ou quadriculados nas bordas, medindo 60 X 40 cm, de alta absorção, durável e resistente, de 1ª linha, embalado individualmente ou em jogo, em embalagem litografada, com as características gerais do produto.</t>
  </si>
  <si>
    <t>Papel Almaço, quadriculado, 75g/m², celulose vegetal, comprimento de 330 mm.</t>
  </si>
  <si>
    <t>Papel multi A3 297 x 420 mm, 75 g/m2, pacote com 500 folhas</t>
  </si>
  <si>
    <t>Papel Sulfite Branco 180 g/m2 - A4 - pacote com 50 folhas</t>
  </si>
  <si>
    <t>Papel sulfite, tamanho A4 (210 x 297mm), 75 g/m2, pacote com 500 folhas.</t>
  </si>
  <si>
    <t>Papel A3, material papel alcalino, largura 297, comprimento 420, gramatura 90g</t>
  </si>
  <si>
    <t>Papel A3, material papel alcalino, gramatura 120g</t>
  </si>
  <si>
    <t>Papel A4, 210 x 297 mm, reciclado, pacote com 500 folhas, 75 gramas/m². Papel reciclado de acordo com norma ABNT - NBL15=755:2009. Papel alcalino reciclado, formato A4, superfície lisa e massa homogênea, espessura uniforme, fibras no sentido longitudinal, baixo índice de deformação devido ao calor. Confeccionado com 100% de material reciclado, composto de no mínimo 25% de aparas pós consumo (lixo urbano) e o restante de aparas pré-consumo (material reciclado dentro de fábrica), sem acréscimo de celulose virgem. Deverá apresentar qualidade de impressão e de cópia, sem ocorrência de problemas como atolamento do papel na impressora, desgaste de material, e/ou danos aos equipamentos. Deverá ter coloração natural clara. Selo de certificação ambiental; Símbolo da reciclagem; Norma ISO 9001/14001./ 20</t>
  </si>
  <si>
    <t>Papel toalha interfolhado 2 dobras, folha simples, branco, caixa com 4.800 folhas</t>
  </si>
  <si>
    <t>Papel vergê A4 branco, gramatura 75G/M², pacote com 50 folhas.</t>
  </si>
  <si>
    <t>Papel vergê A4 turmalina gramatura 120 g/m².  Pacote com 50 folhas.</t>
  </si>
  <si>
    <t>FOLHAS</t>
  </si>
  <si>
    <t>Perfurador  de  papel,  material  metal,  de  mesa,  funcionamento manual,  dimensões  aproximadas:  8,5  x  12  x  12  cm,  pintura eletrostática,  cor  preto,  punções  em  aço  temperado,  distância entre furos de 80 mm, diâmetro aproximado de cada furo 6mm, capacidade  mínima  de  perfuração:  20  folhas  de  gramatura  80 g/m²  e  25  folhas  de  gramatura  75  g/m².,  furos  redondos,  com marginador.  Embalado  em  caixa  individual  de  papelão.  Base antiderrapante.</t>
  </si>
  <si>
    <t>Placa de identificação,material acrilico cristalL, comprimento 30,5mm, altura 21,5mm (folha 4), vertical,  aplicaçao identificação em portas, espessura 3mm, cor incolor, auto adesivo (dupla face)</t>
  </si>
  <si>
    <t>Pasta Registrador A-Z Lombo Estreito,  tamanho Ofício, 2 (dois) furos, material papelão prensado ou outro material que proporcione maior qualidade, de maneira a proporcionar dureza e durabilidade, revestida interna e externamente com (plástico) polipropileno de cor preto, deve acompanhar etiqueta dupla-face. O lombo deve conter visor com dedal em polipropileno transparente na cor cristal, e em sua parte inferior deve existir também orifício circular com acabamento em metal, que propicie maior facilidade na colocação e retirado da pasta em relação ao arquivo. A ferragem deve ser niquelada e possuir alta qualidade e rigidez, permitindo alta precisão no abrir e fechar no momento de arquivamento de documentos. Medidas Aproximadas: Altura: 34,5cm, Comprimento: 4,5cm e Largura: 27,5cm.</t>
  </si>
  <si>
    <t>Pasta Registrador A-Z Lombo Largo,  tamanho Ofício, 2 (dois) furos, material papelão prensado ou outro material que proporcione maior qualidade, de maneira a proporcionar dureza e durabilidade, revestida interna e externamente com (plástico) polipropileno de cor preto, deve acompanhar etiqueta dupla-face. O lombo deve conter visor com dedal em polipropileno transparente na cor cristal, e em sua parte inferior deve existir também orifício circular com acabamento em metal, que propicie maior facilidade na colocação e retirado da pasta em relação ao arquivo.  A ferragem deve ser niquelada e possuir alta qualidade e rigidez, permitindo alta precisão no abrir e fechar no momento de arquivamento de documentos. Medidas Aproximadas: Altura: 34,5cm, Comprimento: 8,5cm e Largura: 27,5cm.</t>
  </si>
  <si>
    <t>Régua, em acrílico cristal, comprimento com gravação nominal de 30 cm, graduação em milímetros, com marcação diferenciada a cada centímetro inteiro, material rígido com espessura mínima de 2,5 a 3,0 mm e largura entre 30 e 40 mm. O produto não poderá apresentar deformidades ou rebarbas, visando proporcionar um traçado retilíneo perfeito.</t>
  </si>
  <si>
    <t>Régua, em acrílico cristal, comprimento com gravação nominal de 50 cm, graduação em milímetros, com marcação diferenciada a cada centímetro inteiro, material rígido com espessura mínima de 2,5 a 3,0 mm e largura entre 30 e 40 mm. O produto não poderá apresentar deformidades ou rebarbas, visando proporcionar um traçado retilíneo perfeito.</t>
  </si>
  <si>
    <t>Saponáceo, composição tensoativos aniônico e não-aniônico, espessante, aplicação limpeza pisos, paredes e louças, características adicionais componente ativo biodegradável linear alquibenzeno, aspecto físico cremoso, frasco com 300ml.</t>
  </si>
  <si>
    <t>Suporte para Fita adesiva, fabricado em plástico, lâmina aço inox, Para fitas de 12mm x 10m e 12mm x 33m</t>
  </si>
  <si>
    <t>Tê (plug) para tomada 2P + T, conforme as novas normas do INMETRO</t>
  </si>
  <si>
    <t>Tinta para marcador de quadro branco recarregável, de fácil remoção com apagador, apropriado para laminado melamínico brilhante, frasco com 20 ml, cor verde.</t>
  </si>
  <si>
    <t>Tecido não tecido (TNT), gramatura 40g, comprimento 140 cm, largura 100 cm, cor azul.</t>
  </si>
  <si>
    <t>Tecido não tecido (TNT), gramatura 40g, comprimento 140 cm, largura 100 cm, cor vermelho.</t>
  </si>
  <si>
    <t>Tecido não tecido (TNT), gramatura 40g, comprimento 140 cm, largura 100 cm, cor amarelo.</t>
  </si>
  <si>
    <t>Tecido não tecido (TNT), gramatura 40g, comprimento 140 cm, largura 100 cm, cor verde</t>
  </si>
  <si>
    <t>Trena 5 metros, corpo emborrachado, com trava e alça.</t>
  </si>
  <si>
    <t>Trena 7 metros com nível a laser, material plástico.</t>
  </si>
  <si>
    <t>Toalha de papel 20cm x 200m em bobina, branco, pacote com 24 bobinas.</t>
  </si>
  <si>
    <r>
      <t xml:space="preserve">Processo:  </t>
    </r>
    <r>
      <rPr>
        <b/>
        <sz val="11"/>
        <color rgb="FFFF0000"/>
        <rFont val="Calibri"/>
        <family val="2"/>
        <scheme val="minor"/>
      </rPr>
      <t>23163.000xxx/2014-xx</t>
    </r>
  </si>
  <si>
    <r>
      <t xml:space="preserve">Modalidade:  </t>
    </r>
    <r>
      <rPr>
        <b/>
        <sz val="11"/>
        <color theme="1"/>
        <rFont val="Calibri"/>
        <family val="2"/>
        <scheme val="minor"/>
      </rPr>
      <t xml:space="preserve">PREGÃO ELETRÔNICO Nº </t>
    </r>
    <r>
      <rPr>
        <b/>
        <sz val="11"/>
        <color rgb="FFFF0000"/>
        <rFont val="Calibri"/>
        <family val="2"/>
        <scheme val="minor"/>
      </rPr>
      <t>xx/2014</t>
    </r>
    <r>
      <rPr>
        <b/>
        <sz val="11"/>
        <color theme="1"/>
        <rFont val="Calibri"/>
        <family val="2"/>
        <scheme val="minor"/>
      </rPr>
      <t xml:space="preserve"> (SRP)</t>
    </r>
  </si>
  <si>
    <t>Pedidos: 60211 (COMAP), 59922 (Santana), Mem. 38/2013 (COMAP), Mem. 324/2013 (PROEN), 55526 e 55527 (PROPESP).</t>
  </si>
  <si>
    <r>
      <t xml:space="preserve">Modalidade:  </t>
    </r>
    <r>
      <rPr>
        <b/>
        <sz val="11"/>
        <color theme="1"/>
        <rFont val="Calibri"/>
        <family val="2"/>
        <scheme val="minor"/>
      </rPr>
      <t>PREGÃO ELETRÔNICO Nº 69/2013 (SRP)</t>
    </r>
  </si>
  <si>
    <r>
      <t xml:space="preserve">Processo:  </t>
    </r>
    <r>
      <rPr>
        <b/>
        <sz val="11"/>
        <color theme="1"/>
        <rFont val="Calibri"/>
        <family val="2"/>
        <scheme val="minor"/>
      </rPr>
      <t>23163.000813/2013-65</t>
    </r>
  </si>
  <si>
    <t>Preço Praticado Válido até Fevereiro de 2015</t>
  </si>
  <si>
    <t>Placa de identificação, material acrilico cristalL, comprimento 30,5mm, altura 21,5mm (folha 4), vertical,  aplicaçao identificação em portas, espessura 3mm, cor incolor, auto adesivo (dupla face)</t>
  </si>
  <si>
    <t>usado</t>
  </si>
  <si>
    <t>Prato plástico descártavel raso de 15cm</t>
  </si>
  <si>
    <t>Saco plástico para lixo, capacidade 30 litros, pacote com 10 unidades, material resina termoplástica reciclada</t>
  </si>
  <si>
    <t>Tê (plug) para tomada 2P + T, conforme as novas normas do INMETRO (entradas e saída 2P+T).</t>
  </si>
  <si>
    <t>Vassoura de pelo natural tipo bola, com cabo de 1,20m.</t>
  </si>
  <si>
    <t>Vassoura de palha com cabo de 1,20m.</t>
  </si>
  <si>
    <t>Vassoura de fio de náilon, com cabo de 1,20m.</t>
  </si>
  <si>
    <t>Espiral para encadernação 7m/m, plástico preto, cap. 25fls.</t>
  </si>
  <si>
    <t>Espiral para encadernação 12m/m, plástico preto, cap. 70fls.</t>
  </si>
  <si>
    <t>Espiral para encadernação 14m/m, plástico preto, cap. 85fls.</t>
  </si>
  <si>
    <t>Espiral para encadernação 20m/m, plástico preto, cap. 120fls.</t>
  </si>
  <si>
    <t>Espiral para encadernação 29m/m, plástico preto, cap. 200fls.</t>
  </si>
  <si>
    <t>Espiral para encadernação 33m/m, plástico preto, cap. 250fls.</t>
  </si>
  <si>
    <t>Espiral para encadernação 40m/m, plástico preto, cap. 350fls.</t>
  </si>
  <si>
    <t>Capa para encadernação PP 0,30, tamanho A4, transparente.</t>
  </si>
  <si>
    <t>Capa para encadernação PP 0,30, tamanho A4, preta.</t>
  </si>
  <si>
    <t>Grampo trilho, plástico na cor preta, capacidade 200 fls - 80 mm.</t>
  </si>
  <si>
    <t>Grampo trilho, em alumínio, capacidade 200 fls - 80 mm.</t>
  </si>
  <si>
    <t>Pedidos: 60565 (COMAP) e 60000 (DPO).</t>
  </si>
  <si>
    <t>Pedido 60.000 DPO</t>
  </si>
  <si>
    <t>Kit arquivo de papelão com 10 pastas suspensas, dimensões: 25 cm x 15 cm x 39 cm (h x l x p)</t>
  </si>
  <si>
    <r>
      <t xml:space="preserve">Modalidade:  </t>
    </r>
    <r>
      <rPr>
        <b/>
        <sz val="11"/>
        <color theme="1"/>
        <rFont val="Calibri"/>
        <family val="2"/>
        <scheme val="minor"/>
      </rPr>
      <t xml:space="preserve">PREGÃO ELETRÔNICO Nº </t>
    </r>
    <r>
      <rPr>
        <b/>
        <sz val="11"/>
        <color rgb="FFFF0000"/>
        <rFont val="Calibri"/>
        <family val="2"/>
        <scheme val="minor"/>
      </rPr>
      <t>90/2014</t>
    </r>
    <r>
      <rPr>
        <b/>
        <sz val="11"/>
        <color theme="1"/>
        <rFont val="Calibri"/>
        <family val="2"/>
        <scheme val="minor"/>
      </rPr>
      <t xml:space="preserve"> (SRP)</t>
    </r>
  </si>
  <si>
    <r>
      <t xml:space="preserve">Processo:  </t>
    </r>
    <r>
      <rPr>
        <b/>
        <sz val="11"/>
        <color rgb="FFFF0000"/>
        <rFont val="Calibri"/>
        <family val="2"/>
        <scheme val="minor"/>
      </rPr>
      <t>23163.001126/2014-48</t>
    </r>
  </si>
  <si>
    <t>fiz direto na planilha</t>
  </si>
  <si>
    <t xml:space="preserve"> </t>
  </si>
  <si>
    <t xml:space="preserve">                   </t>
  </si>
  <si>
    <t>PEDIDO 60.000</t>
  </si>
  <si>
    <t xml:space="preserve">Os preços nesta planilha foram obtidos no comprasnet.gov e nos seguintes sites especializados: staples, gimba, econtabilista, kalunga, impressorajato, mcatec, digifax , frutodearte,  oficinadosbits, intersolucao, imaginia, supernossoemcasa, havan, supergaspelotas, oprojetista, datasupriweb, apps-kits, twenga, cpmcopiadoras, fg, suprioeste, opportuna, loja.tray, martecclear,  supritec, papelfantasia, papelariauniversitaria, ccscorp, creativecopias, plastificacao, escritoriototal, papelecompanhia, papeldepapel, papelariajussara, papelariaartnova, conforme comprovam documentos juntados ao processo.   </t>
  </si>
  <si>
    <t>Caneta nanquim 0,7</t>
  </si>
  <si>
    <t>Copo de plástico descartável, para água, em material inodoro, branco, resistente a calor, com capacidade volumétrica de 200 ml embalados em pacotes com 100 unidades, em caixas de 2.500 copos devendo ter as características mínimas de: Massa mínima = 2,20g , Resistência mínima de 1,63g e Compressão lateral com resistência mínima de 0,85N; Devendo obedecer a NBR 14.865 de 2002 – Copos Plásticos Descartáveis, e ficando o fornecedor assim como o fabricante responsáveis conforme a Lei 8.078, de 11 de setembro de 1990, do Ministério da Justiça (Código de Proteção e Defesa do Consumidor), e de preferência com certificação do Inmetro.</t>
  </si>
  <si>
    <t>A pesquisa foi realizada  no site de Compras Governamentais e, em alguns itens, complementada por pesquisa em sites de domínio amplo na internet, conforme os registros nos autos do processo.</t>
  </si>
  <si>
    <t>Papel para impressão, (ploter), gramatura 75 gr/m2, largura 36", comprimento 100 metros</t>
  </si>
  <si>
    <r>
      <t xml:space="preserve">Álcool  Gel,  concentração  70%,  com  ação  antimicrobiana,  com componente  hidratante  em  sua  fórmula,  </t>
    </r>
    <r>
      <rPr>
        <sz val="12"/>
        <color rgb="FFFF0000"/>
        <rFont val="Calibri"/>
        <family val="2"/>
        <scheme val="minor"/>
      </rPr>
      <t>embalagem  de Bombona  plástica  resistente  de  5  litros</t>
    </r>
    <r>
      <rPr>
        <sz val="12"/>
        <color rgb="FF00000A"/>
        <rFont val="Calibri"/>
        <family val="2"/>
        <scheme val="minor"/>
      </rPr>
      <t>,  para  a  finalidade  de higienizante  para  as  mãos.  Em  conformidade  com  a  ANVISA, ABNT  ou  INMETRO.  Na  embalagem  deve  constar:  Data  de Fabricação, Número do grupo, e Prazo de validade de no mínimo 24 meses.</t>
    </r>
  </si>
  <si>
    <t>GRUPO</t>
  </si>
  <si>
    <t>GRUPO 1</t>
  </si>
  <si>
    <t>GRUPO 2</t>
  </si>
  <si>
    <t>Alfinete de costura, com corpo e cabeça em aço niquelado, nº 29. Caixa com 50 gr.</t>
  </si>
  <si>
    <t>GRUPO 3</t>
  </si>
  <si>
    <t>GRUPO 4</t>
  </si>
  <si>
    <t>Balão liso colorido, em látex, aprovado pelo Inmetro, tamanho 6,5 embalagem com 50 unidades.</t>
  </si>
  <si>
    <t>Balão liso, cor amarelo, em látex, aprovado pelo Inmetro, tamanho 6,5 embalagem com 50 unidades.</t>
  </si>
  <si>
    <t>Balão liso, cor branco, em látex, aprovado pelo Inmetro, tamanho 6,5 embalagem com 50 unidades.</t>
  </si>
  <si>
    <t>Balão liso, cor verde, em látex, aprovado pelo Inmetro, tamanho 6,5 embalagem com 50 unidades.</t>
  </si>
  <si>
    <t>Balão liso, cor vermelho, em látex, aprovado pelo Inmetro, tamanho 6,5 embalagem com 50 unidades.</t>
  </si>
  <si>
    <t>GRUPO 5</t>
  </si>
  <si>
    <t>GRUPO 6</t>
  </si>
  <si>
    <t>GRUPO 7</t>
  </si>
  <si>
    <t>GRUPO 8</t>
  </si>
  <si>
    <t>GRUPO 9</t>
  </si>
  <si>
    <t>Calculadora de mesa, 12 dígitos, controle de arredondamento e casas decimais, correção de digitação, memória, MU, raiz, porcento, duplo zero, bateria + solar, nas dimensões aproximadas de 14,2 x 14,4 x 2,5 cm (AxLxP), peso aproximado 189 g, garantia do fornecedor de 1 ano.</t>
  </si>
  <si>
    <t>GRUPO 10</t>
  </si>
  <si>
    <t>GRUPO 11</t>
  </si>
  <si>
    <t>GRUPO 12</t>
  </si>
  <si>
    <t>Caneta, marcador permanente para CD, cor preta, prazo de validade: mínimo de 12 (doze) meses (conferido a partir do ato da entrega). Marca de Referência: PILOT,equivalente ou de melhor qualidade. Poderá ser exigida amostra de uma unidade para análise das especificações.</t>
  </si>
  <si>
    <t>GRUPO 13</t>
  </si>
  <si>
    <t>GRUPO 14</t>
  </si>
  <si>
    <t>GRUPO 15</t>
  </si>
  <si>
    <t>Cartucho para recarga de pincel para quadro branco, 5,5  ml, compatível  com  pilot  WBMA  -  WBM-M,  tinta  líquida  na  cor azul.</t>
  </si>
  <si>
    <t>Cartucho para recarga de pincel para quadro branco, 5,5  ml, compatível  com  pilot  WBMA  -  WBM-M,  tinta  líquida  na  cor preto.</t>
  </si>
  <si>
    <t>Cartucho para recarga de pincel para quadro branco, 5,5  ml, compatível  com  pilot  WBMA  -  WBM-M,  tinta  líquida  na  cor verde</t>
  </si>
  <si>
    <t>Cartucho para recarga de pincel para quadro branco, 5,5 ml, compatível com  pilot  WBMA  -  WBM-M,  tinta  líquida  na  cor vermelha.</t>
  </si>
  <si>
    <t>GRUPO 16</t>
  </si>
  <si>
    <t>Chaveiro em acrílico, 60x27mm (para  personalizar), acompanhando  corrente  e  argola  em  metal  e  etiqueta  para identificação,  para  ser  utilizado  na  identificação  de  armários escolares.</t>
  </si>
  <si>
    <t>LIGA ELÁSTICA PARA AMARRAR PROCESSO: cinta elástica, na cor preta, para reunir volumes de processos. Deve ter o logo do IFSUL na cor branca, e ser confeccionada em elástico de alta qualidade e durabilidade, com acabamento lateral que evite desfiamento, composto de 75% de poliéster e 25% de elastodieno. As pontas das cintas deverão ser sobrepostas em 3,5 cm e ter costura dupla, feitas em linha poliéster e costura industrial nas duas extremidades, reforçando bastante a junção. As cintas deverão medir 4 cm de largura e 48 cm de circunferência.</t>
  </si>
  <si>
    <t>GRUPO 17</t>
  </si>
  <si>
    <t>Cola Instantânea, do tipo extra forte, com secagem em segundos, tubo ou bisnaga de no mínimo 5g e com tampa antientupimento. Aplicação: acrílico, louça, vidro e plástico.</t>
  </si>
  <si>
    <t>Cola, composição silicone, aplicação pistola quente, características adicionais com 11 mm de diâmetro e 30 cm de comprimento, tipo bastão.</t>
  </si>
  <si>
    <t>GRUPO 18</t>
  </si>
  <si>
    <t>Corretivo em fita 4,2mm e 10m. de comprimento. Com correção instantânea sem precisar esperar para secar, sem cheiro, com corpo transparente.</t>
  </si>
  <si>
    <t>Corretivo liquido, material base d'agua, secagem rápida, frasco com 18ml.</t>
  </si>
  <si>
    <t>GRUPO 19</t>
  </si>
  <si>
    <t>DVD-RW 120 mim, regravável.</t>
  </si>
  <si>
    <t>Elástico, material látex, tamanho nº18, aplicação escritório, forma circular (atilho).</t>
  </si>
  <si>
    <t>GRUPO 20</t>
  </si>
  <si>
    <t>Envelope plástico, largura 24 cm, comprimento 32 cm, transparente, com 4 furos, fino, para pasta-catálogo. OBS: Que se abra com facilidade</t>
  </si>
  <si>
    <t>Envelope plástico, largura 24 cm, comprimento 32 cm, transparente, com 4 furos, grosso, para pasta-catálogo.</t>
  </si>
  <si>
    <t>GRUPO 21</t>
  </si>
  <si>
    <t>GRUPO 22</t>
  </si>
  <si>
    <t>Espiral para encadernação, 17 mm, plástico preto. Capacidade 100 folhas,</t>
  </si>
  <si>
    <t>Espiral para encadernação, 25 mm, plástico preto. Capacidade 160 folhas.</t>
  </si>
  <si>
    <t>GRUPO 23</t>
  </si>
  <si>
    <t>Esquadro tipo fixo Material plástico Comprimento régua: (“cateto” com mínimo de 15cm) Tipo graduação: com ou sem graduação Aplicação, desenho Características adicionais: 45 graus/ aproximadamente 2 mm espessura</t>
  </si>
  <si>
    <t>Esquadro tipo fixo, Material: plástico Comprimento régua: (“cateto maior” com mínimo de 20cm)Tipo graduação: com ou sem graduação Aplicação: desenho Características adicionais: 60 graus/aproximadamente 2 mm espessura</t>
  </si>
  <si>
    <t>Etiqueta - Fita de segurança para rotulador eletrônico profissional de transferência térmica, modelo TZESE4, 18mm de espessura, 8 metros de comprimento, com a obrigatoriedade de ser compatível com o modelo de rotulador PT9800PCN Brother</t>
  </si>
  <si>
    <t>Etiqueta branca autoadesivas, medindo 25,4 x 101,6mm, em folhas formato carta, com 20 etiquetas, pacote com 100 folhas. ref. 6281</t>
  </si>
  <si>
    <t>GRUPO 24</t>
  </si>
  <si>
    <t>Filtro de linha bivolt; com fusível de proteção; Indicador luminoso de funcionamento; Tensão de Alimentação – 127/220V; 5 Tomadas elétricas tripolares; Cabo com 0,95m de comprimento</t>
  </si>
  <si>
    <t>GRUPO 25</t>
  </si>
  <si>
    <t xml:space="preserve">Fita adesiva “transparente” para empacotamento, rolo com largura 48 mm x 45 m, polipropileno. </t>
  </si>
  <si>
    <t>Fita para rotulador 9 mm x 8 m, preto / branco.</t>
  </si>
  <si>
    <t>GRUPO 26</t>
  </si>
  <si>
    <t>GRUPO 27</t>
  </si>
  <si>
    <t>GRUPO 28</t>
  </si>
  <si>
    <t>GRUPO 29</t>
  </si>
  <si>
    <t>Lápis de cor, material madeira, cores diversas. Características adicionais: tamanho grande. Caixa com 24 unidades.</t>
  </si>
  <si>
    <t>Lápis de cor, material madeira, diâmetro carga 3,70, cores diversas. Características adicionais: lápis de cor aquarelável. Caixa com 36 unidades.</t>
  </si>
  <si>
    <t>GRUPO 30</t>
  </si>
  <si>
    <t>Maleta Arquivo Cristal com 10 pastas suspensas, material polipropileno. Dimensões mínimas: 27 x 41 x 14 cm.</t>
  </si>
  <si>
    <t>Marcador de página transparente com cinco cores, pacote com 100 unidades.</t>
  </si>
  <si>
    <t>GRUPO 31</t>
  </si>
  <si>
    <t>GRUPO 32</t>
  </si>
  <si>
    <t>Organizador de Mesa, com porta lápis, clips  e  lembrete,  em material  acrílico,  cor  fumê,  deve  acompanhar  no  mínimo  750 folhas de papel lembrete na cor branca. Dimensões aproximadas do Organizador: 9 cm x 16 cm x 9,5 cm (A x L x P).  Deverá vir embalado individualmente em caixa de papelão.</t>
  </si>
  <si>
    <t>Organizador de mesa, em acrílico de alta durabilidade, medindo aproximadamente  123  mm  de  espessura,  por  338  mm comprimento e 295 mm de largura, para armazenar documentos, utilizado nas posições horizontal ou vertical.</t>
  </si>
  <si>
    <t>Papel almaço, quadriculado, 75g/m², celulose vegetal, comprimento de 330 mm.</t>
  </si>
  <si>
    <t>GRUPO 33</t>
  </si>
  <si>
    <t>Papel auto-adesivo, contact, cor branca, largura 45 cm, comprimento 10 m.</t>
  </si>
  <si>
    <t>Papel auto-adesivo, contact, cor verde, largura 45 cm, comprimento 10 m.</t>
  </si>
  <si>
    <t>Papel auto-adesivo, contact, cor vermelha, largura 45 cm, comprimento 10 m.</t>
  </si>
  <si>
    <t>Papel Couché - gramatura 180, formato A4 na cor branca, sem brilho. Papel próprio para emissão de certificados. Pacote com 50 folhas.</t>
  </si>
  <si>
    <t>GRUPO 34</t>
  </si>
  <si>
    <t>Papel emborrachado, material borracha EVA, comp. 60 cm, larg. 40 cm, espessura 2 mm, padrão liso, cor amarelo.</t>
  </si>
  <si>
    <t>Papel emborrachado, material borracha EVA, comp. 60 cm, larg. 40 cm, espessura 2 mm, padrão liso, cor azul.</t>
  </si>
  <si>
    <t>Papel emborrachado, material borracha EVA, comp. 60 cm, larg. 40 cm, espessura 2 mm, padrão liso, cor branco.</t>
  </si>
  <si>
    <t>Papel emborrachado, material borracha EVA, comp. 60 cm, larg. 40 cm, espessura 2 mm, padrão liso, cor lilás.</t>
  </si>
  <si>
    <t>Papel emborrachado, material borracha EVA, comp. 60 cm, larg. 40 cm, espessura 2 mm, padrão liso, cor preta.</t>
  </si>
  <si>
    <t>Papel emborrachado, material borracha EVA, comp. 60 cm, larg. 40 cm, espessura 2 mm, padrão liso, cor verde.</t>
  </si>
  <si>
    <t>Papel emborrachado, material borracha EVA, comp. 60 cm, larg. 40 cm, espessura 2 mm, padrão liso, cor vermelha.</t>
  </si>
  <si>
    <t>Papel manteiga, para desenho, gramatura 50gr/m2, larg. 1 m, rolo de 20m.</t>
  </si>
  <si>
    <t>GRUPO 35</t>
  </si>
  <si>
    <t>GRUPO 36</t>
  </si>
  <si>
    <t>Papel Milimetrado, bloco com 50 folhas, cor branca, tamanho A3, 63g/m2, 297 x 420mm.</t>
  </si>
  <si>
    <t>Papel Milimetrado, bloco com 50 folhas, cor branca, tamanho A4, 63g/m2, 210 x 297mm.</t>
  </si>
  <si>
    <t>Papel para desenho, branco, gramatura 140 g/m2, tamanho A3, em bloco com 20 folhas.</t>
  </si>
  <si>
    <t>GRUPO 37</t>
  </si>
  <si>
    <t>GRUPO 38</t>
  </si>
  <si>
    <t>Papel Paraná, natural, nº 120, 80 x 100 cm, espessura 0,4 mm.</t>
  </si>
  <si>
    <t>Papel Paraná, natural, nº 80, 80 x 100 cm, espessura 1,6 mm</t>
  </si>
  <si>
    <t>GRUPO 39</t>
  </si>
  <si>
    <t>PAPEL SEDA 48X60. ESPECIFICAÇÕES TÉCNICAS: papel seda, tipo impressão chapado, tamanho 48x60cm, cor vermelho</t>
  </si>
  <si>
    <t>PAPEL SEDA 48X60. ESPECIFICAÇÕES TÉCNICAS: papel seda, tipo impressão chapado, tamanho 48x60cm, cor verde.</t>
  </si>
  <si>
    <t>PAPEL SEDA 48X60. ESPECIFICAÇÕES TÉCNICAS: papel seda, tipo impressão chapado, tamanho 48x60cm, cor branco</t>
  </si>
  <si>
    <t>PAPEL SEDA 48X60. ESPECIFICAÇÕES TÉCNICAS: papel seda, tipo impressão chapado, tamanho 48x60cm, cor amarelo</t>
  </si>
  <si>
    <t>PAPEL SEDA 48X60. ESPECIFICAÇÕES TÉCNICAS: papel seda, tipo impressão chapado, tamanho 48x60cm, cor azul</t>
  </si>
  <si>
    <t>PAPEL SEDA 48X60. ESPECIFICAÇÕES TÉCNICAS: papel seda, tipo impressão chapado, tamanho 48x60cm, cor rosa</t>
  </si>
  <si>
    <t>PAPEL SEDA 48X60. ESPECIFICAÇÕES TÉCNICAS: papel seda, tipo impressão chapado, tamanho 48x60cm, cor laranja</t>
  </si>
  <si>
    <t>PAPEL SEDA 48X60. ESPECIFICAÇÕES TÉCNICAS: papel seda, tipo impressão chapado, tamanho 48x60cm, cor marrom</t>
  </si>
  <si>
    <t>GRUPO 40</t>
  </si>
  <si>
    <t>Papel vergê  A4 na cor madre pérola. gramatura 120 g/m², Pacote com 50 folhas.</t>
  </si>
  <si>
    <t>Papel vergê  A4 na cor verde. gramatura 120 g/m². Pacote com 50 folhas.</t>
  </si>
  <si>
    <t>Papel vergê A4 branco (diamante). gramatura 120 g/m² .  Pacote com 50 folhas.</t>
  </si>
  <si>
    <t>Papel vergê A4 branco, gramatura 75 g/m², pacote com 50 folhas.</t>
  </si>
  <si>
    <t>GRUPO 41</t>
  </si>
  <si>
    <t>GRUPO 42</t>
  </si>
  <si>
    <t>Pasta-catálogo, em papelão revestido com PVC, largura 250 mm, comprimento 330 mm, cor preta, com colchete e 10 sacos plásticos.</t>
  </si>
  <si>
    <t>Perfurador de papel, material metal, de mesa, funcionamento manual, dimensões aproximadas:  8,5  x  12  x  12  cm,  pintura eletrostática,  cor  preto,  punções  em  aço  temperado,  distância entre furos de 80 mm, diâmetro aproximado de cada furo 6mm, capacidade  mínima  de  perfuração:  20  folhas  de  gramatura  80 g/m²  e  25  folhas  de  gramatura  75  g/m².,  furos  redondos,  com marginador.  Embalado em caixa individual de papelão. Base antiderrapante.</t>
  </si>
  <si>
    <t>GRUPO 43</t>
  </si>
  <si>
    <t>GRUPO 44</t>
  </si>
  <si>
    <t>GRUPO 45</t>
  </si>
  <si>
    <t>Placa de identificação, material acrílico cristal, comprimento 30,5mm, altura 21,5mm (folha A4), vertical, aplicação identificação em portas, espessura 3mm, cor incolor, auto adesivo (dupla face)</t>
  </si>
  <si>
    <t>GRUPO 46</t>
  </si>
  <si>
    <t>GRUPO 47</t>
  </si>
  <si>
    <t>Régua em alumínio de 30 cm.</t>
  </si>
  <si>
    <t>GRUPO 48</t>
  </si>
  <si>
    <t>Tecido não tecido (TNT), gramatura 40g, comprimento 140 cm, largura 100 cm, cor verde.</t>
  </si>
  <si>
    <t>GRUPO 49</t>
  </si>
  <si>
    <t>Tinta guache, para uso em papel cartão e cartolina, com seis frasco de 15 ml, com as cores básicas, composto de resina vegetal, água desmineralizada, pigmentos orgânicos e conservantes, validade de 1 ano.</t>
  </si>
  <si>
    <t>CONJUNTO</t>
  </si>
  <si>
    <t>MATERIAL DE LIMPEZA</t>
  </si>
  <si>
    <t xml:space="preserve">Álcool Gel, concentrado 70%, com ação antimicrobiana, com componente hidratante em sua fórmula, embalagem de bombona plástica resistente de 5 litros, para a finalidade de higienizante para as mãos. Em conformidade com a ANVISA, ABNT ou INMETRO. Na embalagem deve constar: Data de fabricação, número do grupo, e prazo de validade de no mínimo 24 meses. </t>
  </si>
  <si>
    <t>Álcool Etílico Hidratado, de teor alcoólico mínimo de 92,0° INPM, com aprovação da NBR 599, aparência visual límpida, isento de material em suspensão (sem impurezas), caixa com 12 unidades em embalagem plástica, incolor transparente ou fosco, de alta resistência de 1 litro, com identificação de produto, marca do fabricante, data de fabricação e prazo de validade. Validade de no mínimo 30 meses.</t>
  </si>
  <si>
    <t>Álcool isopropílico, frasco de 1 litro.</t>
  </si>
  <si>
    <t>Desodorante concentrado aromático para sanitários fechados, dose única, para no mínimo 10 litros de água, 100% biodegradável.</t>
  </si>
  <si>
    <t>Inseticida aerosol, a base de água, multi-inseticida, não contendo CFC (clorofluocarbono), com rápida ação, com capacidade de extermínio de moscas, mosquitos, pulgas, baratas, percevejos, traças, pernilongos e quaisquer outros insetos rasteiros e voadores. Principalmente eficaz contra o mosquito da dengue. Sua formulação deve ser à base d’água. Registro ou notificação no Ministério da Saúde. Embalagem com volume não inferior a 300 ml e não superior a 400 ml, nome do fabricante, data de fabricação e validade.</t>
  </si>
  <si>
    <t>Limpe vidros, frasco 500 ml.</t>
  </si>
  <si>
    <t>Limpador Spray, para Quadro Branco, frasco com capacidade de 110 ml.</t>
  </si>
  <si>
    <t>GRUPO 50</t>
  </si>
  <si>
    <t>Luva de borracha para higienização, tamanho G.</t>
  </si>
  <si>
    <t>Luva de borracha para higienização, tamanho M.</t>
  </si>
  <si>
    <t>Luva de borracha para higienização, tamanho P.</t>
  </si>
  <si>
    <t>Pano de prato 100% algodão (pano de copa felpudo), extra branco podendo conter detalhes ou desenhos em borda do pano, com detalhes coloridos ou quadriculados nas bordas, medindo 60 cm x 40 cm, de alta absorção, durável e resistente, de 1ª linha, embalado individualmente ou em jogo, em embalagem litografada, com as características gerais do produto.</t>
  </si>
  <si>
    <t>Papel toalha interfolhado 2 dobras, folha simples, branco, caixa com 4.800 folhas.</t>
  </si>
  <si>
    <t>Renovador de pneus em gel: limpa, conserva, evita o ressecamento e dá brilho aos pneus. Embalagem de 500 ml.</t>
  </si>
  <si>
    <t>Rodo para limpeza de vidros, cabo de 1,20 m.</t>
  </si>
  <si>
    <t>Sabão azul, em barra, pacote com 5 barras de 200g.</t>
  </si>
  <si>
    <t>Sabão em pó, caixa de 1 Kg.</t>
  </si>
  <si>
    <t>Sabonete perfumado de 90g, pacote com 12 unidades.</t>
  </si>
  <si>
    <t>Saco branco vazio alvejado de primeira qualidade, 66 cm x 40 cm.</t>
  </si>
  <si>
    <t>GRUPO 51</t>
  </si>
  <si>
    <t>Saco plástico para lixo, capacidade 100 litros, pacote com 5 unidades, material resina termoplástica reciclada.</t>
  </si>
  <si>
    <t>Saco plástico para lixo, capacidade 50 litros, pacote com 10 unidades, material resina termoplástica reciclada.</t>
  </si>
  <si>
    <t>Saponáceo, composição tensoativos aniônico e não-aniônico, espessante, aplicação limpeza pisos, paredes e louças, características adicionais componente ativo biodegradável linear alquibenzeno, aspecto físico cremoso, frasco com 300 ml.</t>
  </si>
  <si>
    <t>GÊNEROS ALIMENTÍCIOS, COPA COZINHA, SINALIZAÇÃO, SEGURANÇA E OUTROS</t>
  </si>
  <si>
    <t xml:space="preserve">Açúcar refinado, fardo de 10 Kg. </t>
  </si>
  <si>
    <t>Adoçante de mesa apresentação em gotas, frasco de 100 ml em conformidade com a Agência Nacional de Vigilância Sanitária – ANVISA, na Resolução RDC nº 271.</t>
  </si>
  <si>
    <t>GRUPO 52</t>
  </si>
  <si>
    <t>Café expresso em grãos, embalagem de 1 Kg almofadada, com validade mínima de 1 ano.</t>
  </si>
  <si>
    <t>Café torrado e moído do tipo superior, de primeira qualidade, com as seguintes características: Marcas de referência: Café Pelé Superior, Melitta Especial ou equivalente. Espécie: 100% de café arábica. Bebida (sabor): do tipo intenso, bebida dura para melhor; Embalagem: tipo Alto Vácuo ou Vácuo puro em pacotes de 500 gramas; Aspecto: Grãos de café dos tipos 2 a 6, da COB – Classificação; Características físicas: grãos torrados e moídos, como ponto de torra variando entre 50 e 65 pontos de Disco Agtron, ou equivalente, correspondendo ao intervalo Médio Moderadamente Escuro e Médio Claro; Características químicas (exigidas para cada g/100g): 1. Umidade em 5% no máximo; 2. Resíduo mineral fixo em 5% no máximo; 3. Resíduo mineral fixo, insolúvel em ácido clorídrico a 10% v/v em 1,0% no máximo; 4. Cafeína em 0,7 no mínimo; 5. Extrato Etéreo em 8,0% no mínimo. Características Organolépticas: 1. Aroma característico; 2. Acidez baixa a moderada; 3. Amargor moderado; 4. Sabor característico e equilibrado; 5. Livres de sabor fermentado, mofado e de terra; 6. Baixa adstringência; 7. Razoavelmente encorpado; 8. Qualidade Global maior que 6,00 pontos da escala sensorial, de bom a muito bom. Blend: a composição do produto poderá apresentar o porcentual da quantidade de PVA e defeitos de até 10% por quilo de café, desde que não apresente gosto acentuado. • Deverá constar na embalagem a data de fabricação e prazo de validade, que deverá ser de, no mínimo, 12 (doze) meses; • No ato da entrega do produto, poderão ter transcorrido, no máximo, 60 (sessenta) dias da data de sua fabricação.</t>
  </si>
  <si>
    <t>GRUPO 53</t>
  </si>
  <si>
    <t>Chá sabor frutas cítricas, caixa com 10 sachês.</t>
  </si>
  <si>
    <t>GRUPO 54</t>
  </si>
  <si>
    <t>Coador de papel, para café, nº 102, do tipo filtro de papel com micro furos, com capacidade para reter apenas o pó, permitindo a passagem livre de 100% do aroma e sabor, Caixa com 30 unidades.</t>
  </si>
  <si>
    <t>GRUPO 55</t>
  </si>
  <si>
    <t xml:space="preserve">Cone sintético para demarcação e sinalização, 75 cm, na cor laranja, com faixa refletiva. </t>
  </si>
  <si>
    <t>Corrente isolante, em pvc na cor preto e amarelo, 5x21x38mm</t>
  </si>
  <si>
    <t>GRUPO 56</t>
  </si>
  <si>
    <t>Açucareiro em inox, com colher, capacidade aprox. 300g</t>
  </si>
  <si>
    <t xml:space="preserve">Bandeja grande em inox, formato retangular, medindo aprox. 48cm de comprimento e 32 cm de largura. </t>
  </si>
  <si>
    <t>Chaleira em inox - espessura: 1,0 mm; diâmetro: 16 cm; capacidade: 2 l.</t>
  </si>
  <si>
    <t>GRUPO 57</t>
  </si>
  <si>
    <t>Colher de mesa em inox, com espessura Mínima de 1,0 mm, comprimento mínimo 19 cm, cabo em inox, primeira linha.</t>
  </si>
  <si>
    <t>Colher pequena p/ café, em aço inoxidável (inclusive cabo).</t>
  </si>
  <si>
    <t>Faca em inox de primeira Qualidade, com serrilha mínima de 1,0mm, Cabo em inox, tamanho mínimo 20cm.</t>
  </si>
  <si>
    <t>Garfo de mesa em inox, com espessura Mínima de 1,0 mm, cabo em inox, Comprimento mínimo de 19 cm, primeira Linha.</t>
  </si>
  <si>
    <t>Copo plástico descartável, para água, em material inodoro, branco, resistente a calor, com capacidade volumétrica de 200 ml, devendo ter as características mínimas de: Massa mínima = 2,20g, Resistência mínima de 1,63g e Compressão lateral com resistência mínima de 0,85N; Devendo obedecer a NBR 14.865 de 2002 – Copos Plásticos Descartáveis, e ficando o fornecedor assim como o fabricante responsáveis conforme a Lei 8.078, de 11 de setembro de 1990, do Ministério da Justiça (Código de Proteção e Defesa do Consumidor), e de preferência com certificação do Inmetro. Caixa com 2.500 copos.</t>
  </si>
  <si>
    <t xml:space="preserve">Depósito p/ guardar talheres com tampa, em plástico, medidas aprox. 25 de largura e 30cm de comprimento. </t>
  </si>
  <si>
    <t xml:space="preserve">Escorredor de pratos em inox, medindo aprox. 20 de largura e 30cm de comprimento. </t>
  </si>
  <si>
    <t>Jarra elétrica 220 v, potencia mínima de 2000 watts, capacidade mínima de 1,25 lt com indicador de uma xícara, desligamento automático, garantia mínima de 1 ano.</t>
  </si>
  <si>
    <t>Jarra p/ suco, material vidro, c/ suporte de apoio na lateral, capacidade 2 litros.</t>
  </si>
  <si>
    <t xml:space="preserve">Prato raso em louça, cor branca, linha Hotel, com diâmetro de 25 cm, de primeira linha. </t>
  </si>
  <si>
    <t xml:space="preserve">Recipiente em vidro p/ guarda de mantimentos (café e açúcar), formato quadrado ou circular, capacidade aprox. de 1,5 litro. </t>
  </si>
  <si>
    <t xml:space="preserve">Toalha de mesa redonda lisa, cor branca, tecido poliéster ou misto algodão/poliéster, tamanho 1,60  cm diâmetro. </t>
  </si>
  <si>
    <t>Xícara para café com pires, com 90 ml., em porcelana branca lisa de 1ª linha</t>
  </si>
  <si>
    <t>Borracha para apagar escrita de lápis, cor branca com capa plástica protetora sem nenhum corante, capaz de apagar totalmente a escrita sem borrar ou manchar o papel. tam. aprox: 43x21x12mm, prazo de validade: mínimo de 12 (doze) meses. Marca de Referência: FABER-CASTELL, equivalente ou de melhor qualidade.</t>
  </si>
  <si>
    <t>Caderno universitário, capa flexível, espiral, 10x1, folha branca, pautada, com 200 folhas, medindo no mínimo 20 cm x 27 cm.</t>
  </si>
  <si>
    <t>Caderno, pautado, celulose vegetal, capa papelão duro, espiral, 96 folhas, 20,2 cm x 27,5 cm.</t>
  </si>
  <si>
    <t>Lâmina estilete, material aço, tipo descartável, largura lâmina 18, tratamento superficial galvanizado, modelo largo.</t>
  </si>
  <si>
    <t>Livro para atas, papel reciclado, pautado, tamanho ofício, sem margem, capa dura, com 200 folhas numeradas de 1 a 200.</t>
  </si>
  <si>
    <t>Papel para impressão, (ploter), gramatura 75 g/m2, largura 36", comprimento 100 metros</t>
  </si>
  <si>
    <t>Papel sulfite, 90 g/m2, A4, pacote com 500 folhas.</t>
  </si>
  <si>
    <t>Prancheta acrilica fumê, tamanho 340 x 220 mm, com prendedor metálico.</t>
  </si>
  <si>
    <t>Tê (plug) para tomada 2P + T, conforme as novas normas do INMETRO (entradas e saída 2P + T)</t>
  </si>
  <si>
    <t>Tinta preta para carimbo, tubo com no mínimo 40 ml.</t>
  </si>
  <si>
    <t>Saco plástico para lixo, capacidade 30 litros, pacote com 10 unidades, material resina termoplástica reciclada.</t>
  </si>
  <si>
    <t>Vassoura de cabelo, com cabo de 1,20 m, pelo natural, tipo bola.</t>
  </si>
  <si>
    <t>Vassoura de fio de náilon, com cabo de 1,20 m.</t>
  </si>
  <si>
    <t>Haste de isolamento (pedestal) 85 cm, zebrada nas cores amarelo e preto com base cônica pesada com dois ganchos laterais.</t>
  </si>
  <si>
    <t>TOTAL PARCIAL 1</t>
  </si>
  <si>
    <t>TOTAL PARCIAL 2</t>
  </si>
  <si>
    <t>TOTAL PARCIAL 3</t>
  </si>
  <si>
    <t>TOTAL FINAL</t>
  </si>
  <si>
    <r>
      <t xml:space="preserve">Marcador para quadro branco recarregável, para uso em quadro laminado melamínico brilhante, de alta performance, cor </t>
    </r>
    <r>
      <rPr>
        <b/>
        <sz val="11"/>
        <color theme="1"/>
        <rFont val="Calibri"/>
        <family val="2"/>
        <scheme val="minor"/>
      </rPr>
      <t>azul</t>
    </r>
    <r>
      <rPr>
        <sz val="11"/>
        <color theme="1"/>
        <rFont val="Calibri"/>
        <family val="2"/>
        <scheme val="minor"/>
      </rPr>
      <t>, que utilize tinta especial, com ponta macia de material acrílico 6.0, espessura de escrita 2,3 mm, deve aceitar cartucho substituível, que seja no mínimo 91% recarregável, tinta que permita fácil remoção. Compatível com Pilot WBMA-WBM-M. Validade de no mínimo 1 ano na data de entrega. Poderá ser exigida amostra para análise das especificações.</t>
    </r>
  </si>
  <si>
    <r>
      <t xml:space="preserve">Marcador para quadro branco recarregável, para uso em quadro laminado melamínico brilhante, de alta performance, cor </t>
    </r>
    <r>
      <rPr>
        <b/>
        <sz val="11"/>
        <color theme="1"/>
        <rFont val="Calibri"/>
        <family val="2"/>
        <scheme val="minor"/>
      </rPr>
      <t>preta</t>
    </r>
    <r>
      <rPr>
        <sz val="11"/>
        <color theme="1"/>
        <rFont val="Calibri"/>
        <family val="2"/>
        <scheme val="minor"/>
      </rPr>
      <t>, que utilize tinta especial, com ponta macia de material acrílico 6.0, espessura de escrita 2,3 mm, deve aceitar cartucho substituível, que seja no mínimo 91% recarregável, tinta que permita fácil remoção. Compatível com Pilot WBMA-WBM-M. Validade de no mínimo 1 ano na data de entrega. Poderá ser exigida amostra para análise das especificações.</t>
    </r>
  </si>
  <si>
    <r>
      <t xml:space="preserve">Marcador para quadro branco recarregável, para uso em quadro laminado melamínico brilhante, de alta performance, cor </t>
    </r>
    <r>
      <rPr>
        <b/>
        <sz val="11"/>
        <color theme="1"/>
        <rFont val="Calibri"/>
        <family val="2"/>
        <scheme val="minor"/>
      </rPr>
      <t>verde</t>
    </r>
    <r>
      <rPr>
        <sz val="11"/>
        <color theme="1"/>
        <rFont val="Calibri"/>
        <family val="2"/>
        <scheme val="minor"/>
      </rPr>
      <t>, que utilize tinta especial, com ponta macia de material acrílico 6.0, espessura de escrita 2,3 mm, deve aceitar cartucho substituível, que seja no mínimo 91% recarregável, tinta que permita fácil remoção. Compatível com Pilot WBMA-WBM-M. Validade de no mínimo 1 ano na data de entrega. Poderá ser exigida amostra para análise das especificações.</t>
    </r>
  </si>
  <si>
    <r>
      <t xml:space="preserve">Marcador para quadro brancorecarregável, para uso em quadro laminado melamínico brilhante, de alta performance, cor </t>
    </r>
    <r>
      <rPr>
        <b/>
        <sz val="11"/>
        <color theme="1"/>
        <rFont val="Calibri"/>
        <family val="2"/>
        <scheme val="minor"/>
      </rPr>
      <t>vermelha</t>
    </r>
    <r>
      <rPr>
        <sz val="11"/>
        <color theme="1"/>
        <rFont val="Calibri"/>
        <family val="2"/>
        <scheme val="minor"/>
      </rPr>
      <t>, que utilize tinta especial, com ponta macia de material acrílico 6.0, espessura de escrita 2,3 mm, deve aceitar cartucho substituível, que seja no mínimo 91% recarregável, tinta que permita fácil remoção. Compatível com Pilot WBMA-WBM-M. Validade de no mínimo 1 ano na data de entrega. Poderá ser exigida amostra para análise das especificações.</t>
    </r>
  </si>
  <si>
    <r>
      <t xml:space="preserve">Papel </t>
    </r>
    <r>
      <rPr>
        <b/>
        <sz val="11"/>
        <color theme="1"/>
        <rFont val="Calibri"/>
        <family val="2"/>
        <scheme val="minor"/>
      </rPr>
      <t>A3</t>
    </r>
    <r>
      <rPr>
        <sz val="11"/>
        <color theme="1"/>
        <rFont val="Calibri"/>
        <family val="2"/>
        <scheme val="minor"/>
      </rPr>
      <t xml:space="preserve">, material papel alcalino, gramatura </t>
    </r>
    <r>
      <rPr>
        <b/>
        <sz val="11"/>
        <color theme="1"/>
        <rFont val="Calibri"/>
        <family val="2"/>
        <scheme val="minor"/>
      </rPr>
      <t>120g</t>
    </r>
  </si>
  <si>
    <r>
      <t xml:space="preserve">Papel </t>
    </r>
    <r>
      <rPr>
        <b/>
        <sz val="11"/>
        <color theme="1"/>
        <rFont val="Calibri"/>
        <family val="2"/>
        <scheme val="minor"/>
      </rPr>
      <t>A3</t>
    </r>
    <r>
      <rPr>
        <sz val="11"/>
        <color theme="1"/>
        <rFont val="Calibri"/>
        <family val="2"/>
        <scheme val="minor"/>
      </rPr>
      <t xml:space="preserve">, material papel alcalino, largura 297, comprimento 420, gramatura </t>
    </r>
    <r>
      <rPr>
        <b/>
        <sz val="11"/>
        <color theme="1"/>
        <rFont val="Calibri"/>
        <family val="2"/>
        <scheme val="minor"/>
      </rPr>
      <t>90g</t>
    </r>
  </si>
  <si>
    <r>
      <t xml:space="preserve">Copo para água, em vidro, aplicação residencial, capacidade aprox. 300 ml; medidas aprox. 13cm de altura e 7cm de diâmetro; reutilizável, liso, incolor;  </t>
    </r>
    <r>
      <rPr>
        <b/>
        <sz val="11"/>
        <color rgb="FF000000"/>
        <rFont val="Calibri"/>
        <family val="2"/>
        <scheme val="minor"/>
      </rPr>
      <t>cf. modelo proposto Figura 1</t>
    </r>
  </si>
  <si>
    <r>
      <t xml:space="preserve">Taça para água, em vidro, aplicação residencial, capacidade aprox. 300 ml, medidas aprox. 12cm altura e 6cm de diâmetro; reutilizável, liso, incolor; </t>
    </r>
    <r>
      <rPr>
        <sz val="11"/>
        <color rgb="FFFF0000"/>
        <rFont val="Calibri"/>
        <family val="2"/>
        <scheme val="minor"/>
      </rPr>
      <t xml:space="preserve"> </t>
    </r>
    <r>
      <rPr>
        <b/>
        <sz val="11"/>
        <color theme="1"/>
        <rFont val="Calibri"/>
        <family val="2"/>
        <scheme val="minor"/>
      </rPr>
      <t>cf. modelo proposto Figura 2</t>
    </r>
  </si>
  <si>
    <r>
      <t xml:space="preserve">Xícara para chá, em porcelana, c/ pires, cor branca, capacidade aprox. 200 ml; medidas aprox. 8 cm de altura e 7cm de diâmetro p/ a xícara e 2cm de altura e 14cm de diâmetro p/ o pires,  </t>
    </r>
    <r>
      <rPr>
        <b/>
        <sz val="11"/>
        <color rgb="FF000000"/>
        <rFont val="Calibri"/>
        <family val="2"/>
        <scheme val="minor"/>
      </rPr>
      <t>cf. modelo proposto Figura 3</t>
    </r>
  </si>
  <si>
    <t>alterar a unidade para bombona e alterar a quantidade</t>
  </si>
  <si>
    <t>Caneta esferográfica, material resistente, composição: Resinas termoplásticas, tinta e solventes, esfera de tungstênio, quantidade cargas 1, ponta de latão 1,0mm com esfera de tungstênio, tipo escrita média e macia sem borrões, cor tinta PRETA, características adicionais: corpo cilíndrico ou sextavado, transparente com furo, tampa e plug traseiro antiasfixiante, acondicionada em embalagem caixa com 50 unidades, prazo de validade: mínimo de 12 (doze) meses (conferido a partir do ato da entrega). Marca de Referência: BIC, equivalente ou de melhor qualidade. Poderá ser exigida amostra de uma caixa para análise das especificações</t>
  </si>
  <si>
    <r>
      <t>Bloco flip chart, cor branca, formato 66 x 96</t>
    </r>
    <r>
      <rPr>
        <b/>
        <sz val="11"/>
        <color rgb="FFFF0000"/>
        <rFont val="Calibri"/>
        <family val="2"/>
        <scheme val="minor"/>
      </rPr>
      <t>cm</t>
    </r>
    <r>
      <rPr>
        <sz val="11"/>
        <color theme="1"/>
        <rFont val="Calibri"/>
        <family val="2"/>
        <scheme val="minor"/>
      </rPr>
      <t xml:space="preserve">, aplicação flip chart com furos, características adicionais sem pauta, </t>
    </r>
    <r>
      <rPr>
        <b/>
        <sz val="11"/>
        <color rgb="FFFF0000"/>
        <rFont val="Calibri"/>
        <family val="2"/>
        <scheme val="minor"/>
      </rPr>
      <t>c/ 50 folhas.</t>
    </r>
  </si>
  <si>
    <r>
      <t xml:space="preserve">Caneta esferográfica, escrita grossa, </t>
    </r>
    <r>
      <rPr>
        <b/>
        <sz val="11"/>
        <color theme="1"/>
        <rFont val="Calibri"/>
        <family val="2"/>
        <scheme val="minor"/>
      </rPr>
      <t>VERDE</t>
    </r>
    <r>
      <rPr>
        <sz val="11"/>
        <color theme="1"/>
        <rFont val="Calibri"/>
        <family val="2"/>
        <scheme val="minor"/>
      </rPr>
      <t>, tampa ventilada corpo sextavado transparente que permite ver o nível da tinta, ponta média de metal de 1,0 mm e esfera de tungstênio. Caixa com 50 unidades.</t>
    </r>
  </si>
  <si>
    <r>
      <t xml:space="preserve">Caneta esferográfica, material resistente, composição: Resinas termoplásticas, tinta e solventes, esfera de tungstênio, quantidade cargas 1, ponta de latão 1,0mm com esfera de tungstênio, tipo escrita média e macia sem borrões, cor tinta </t>
    </r>
    <r>
      <rPr>
        <b/>
        <sz val="11"/>
        <color theme="1"/>
        <rFont val="Calibri"/>
        <family val="2"/>
        <scheme val="minor"/>
      </rPr>
      <t>AZUL</t>
    </r>
    <r>
      <rPr>
        <sz val="11"/>
        <color theme="1"/>
        <rFont val="Calibri"/>
        <family val="2"/>
        <scheme val="minor"/>
      </rPr>
      <t>, características adicionais: corpo cilíndrico ou sextavado, transparente com furo, tampa e plug traseiro antiasfixiante, acondicionada em embalagem caixa com 50 unidades, prazo de validade: mínimo de 12 (doze) meses (conferido a partir do ato da entrega). Marca de Referência: BIC, equivalente ou de melhor qualidade. Poderá ser exigida amostra de uma caixa para análise das especificações</t>
    </r>
  </si>
  <si>
    <r>
      <t xml:space="preserve">Caneta esferográfica, material resistente, composição: Resinas termoplásticas, tinta e solventes, esfera de tungstênio, quantidade cargas 1, ponta de latão 1,0mm com esfera de tungstênio, tipo escrita média e macia sem borrões, cor tinta </t>
    </r>
    <r>
      <rPr>
        <b/>
        <sz val="11"/>
        <color theme="1"/>
        <rFont val="Calibri"/>
        <family val="2"/>
        <scheme val="minor"/>
      </rPr>
      <t>PRETA</t>
    </r>
    <r>
      <rPr>
        <sz val="11"/>
        <color theme="1"/>
        <rFont val="Calibri"/>
        <family val="2"/>
        <scheme val="minor"/>
      </rPr>
      <t>, características adicionais: corpo cilíndrico ou sextavado, transparente com furo, tampa e plug traseiro antiasfixiante, acondicionada em embalagem caixa com 50 unidades, prazo de validade: mínimo de 12 (doze) meses (conferido a partir do ato da entrega). Marca de Referência: BIC, equivalente ou de melhor qualidade. Poderá ser exigida amostra de uma caixa para análise das especificações</t>
    </r>
  </si>
  <si>
    <r>
      <t xml:space="preserve">Caneta esferográfica, material resistente, composição: Resinas termoplásticas, tinta e solventes, esfera de tungstênio, quantidade cargas 1, ponta de latão 1,0mm com esfera de tungstênio, tipo escrita média e macia sem borrões, cor tinta </t>
    </r>
    <r>
      <rPr>
        <b/>
        <sz val="11"/>
        <color theme="1"/>
        <rFont val="Calibri"/>
        <family val="2"/>
        <scheme val="minor"/>
      </rPr>
      <t>VERMELHA</t>
    </r>
    <r>
      <rPr>
        <sz val="11"/>
        <color theme="1"/>
        <rFont val="Calibri"/>
        <family val="2"/>
        <scheme val="minor"/>
      </rPr>
      <t>, características adicionais: corpo cilíndrico ou sextavado, transparente com furo, tampa e plug traseiro antiasfixiante, acondicionada em embalagem caixa com 50 unidades, prazo de validade: mínimo de 12 (doze) meses (conferido a partir do ato da entrega). Marca de Referência: BIC, equivalente ou de melhor qualidade. Poderá ser exigida amostra de uma caixa para análise das especificações</t>
    </r>
  </si>
  <si>
    <r>
      <t xml:space="preserve">Caneta pincel marca texto cores fluorescentes, à base de água, não tóxico, secagem rápida, boa resistência à luz, ponta macia, características adicionais: espessura do traço 2,5mm, cor </t>
    </r>
    <r>
      <rPr>
        <b/>
        <sz val="11"/>
        <color theme="1"/>
        <rFont val="Calibri"/>
        <family val="2"/>
        <scheme val="minor"/>
      </rPr>
      <t>AMARELA</t>
    </r>
    <r>
      <rPr>
        <sz val="11"/>
        <color theme="1"/>
        <rFont val="Calibri"/>
        <family val="2"/>
        <scheme val="minor"/>
      </rPr>
      <t>, prazo de validade: mínimo de 12 (doze) meses (conferido a partir do ato da entrega).Marca de Referência: PILOT, equivalente ou de melhor qualidade. Poderá ser exigida amostra de uma unidade para análise das especificações.</t>
    </r>
  </si>
  <si>
    <r>
      <t xml:space="preserve">Caneta pincel marca texto cores fluorescentes, à base de água, não tóxico, secagem rápida, boa resistência à luz, ponta macia, características adicionais: espessura do traço 2,5mm, cor </t>
    </r>
    <r>
      <rPr>
        <b/>
        <sz val="11"/>
        <color theme="1"/>
        <rFont val="Calibri"/>
        <family val="2"/>
        <scheme val="minor"/>
      </rPr>
      <t>LARANJA</t>
    </r>
    <r>
      <rPr>
        <sz val="11"/>
        <color theme="1"/>
        <rFont val="Calibri"/>
        <family val="2"/>
        <scheme val="minor"/>
      </rPr>
      <t>, prazo de validade: mínimo de 12 (doze) meses (conferido a partir do ato da entrega).Marca de Referência: PILOT, equivalente ou de melhor qualidade. Poderá ser exigida amostra de uma unidade para análise das especificações.</t>
    </r>
  </si>
  <si>
    <r>
      <t xml:space="preserve">Caneta pincel marca texto cores fluorescentes, à base de água, não tóxico, secagem rápida, boa resistência à luz, ponta macia, características adicionais: espessura do traço 2,5mm, cor </t>
    </r>
    <r>
      <rPr>
        <b/>
        <sz val="11"/>
        <color theme="1"/>
        <rFont val="Calibri"/>
        <family val="2"/>
        <scheme val="minor"/>
      </rPr>
      <t>ROSA</t>
    </r>
    <r>
      <rPr>
        <sz val="11"/>
        <color theme="1"/>
        <rFont val="Calibri"/>
        <family val="2"/>
        <scheme val="minor"/>
      </rPr>
      <t>, prazo de validade: mínimo de 12 (doze) meses (conferido a partir do ato da entrega).Marca de Referência: PILOT, equivalente ou de melhor qualidade. Poderá ser exigida amostra de uma unidade para análise das especificações.</t>
    </r>
  </si>
  <si>
    <r>
      <t xml:space="preserve">Caneta pincel marca texto cores fluorescentes, à base de água, não tóxico, secagem rápida, boa resistência à luz, ponta macia, características adicionais: espessura do traço 2,5mm, cor </t>
    </r>
    <r>
      <rPr>
        <b/>
        <sz val="11"/>
        <color theme="1"/>
        <rFont val="Calibri"/>
        <family val="2"/>
        <scheme val="minor"/>
      </rPr>
      <t>VERDE</t>
    </r>
    <r>
      <rPr>
        <sz val="11"/>
        <color theme="1"/>
        <rFont val="Calibri"/>
        <family val="2"/>
        <scheme val="minor"/>
      </rPr>
      <t>, prazo de validade: mínimo de 12 (doze) meses (conferido a partir do ato da entrega).Marca de Referência: PILOT, equivalente ou de melhor qualidade. Poderá ser exigida amostra de uma unidade para análise das especificações.</t>
    </r>
  </si>
  <si>
    <r>
      <t>Capa para encadernação PP 0,30, tamanho A4, preta</t>
    </r>
    <r>
      <rPr>
        <sz val="11"/>
        <color rgb="FFFF0000"/>
        <rFont val="Calibri"/>
        <family val="2"/>
        <scheme val="minor"/>
      </rPr>
      <t>, embalagem com 100 unidades.</t>
    </r>
  </si>
  <si>
    <r>
      <t xml:space="preserve">Capa para encadernação PP 0,30, tamanho A4, transparente, </t>
    </r>
    <r>
      <rPr>
        <sz val="11"/>
        <color rgb="FFFF0000"/>
        <rFont val="Calibri"/>
        <family val="2"/>
        <scheme val="minor"/>
      </rPr>
      <t>embalagem com 100 unidades.</t>
    </r>
  </si>
  <si>
    <r>
      <t xml:space="preserve">Papel para impressão, (ploter), gramatura 75 g/m2, largura 42", comprimento </t>
    </r>
    <r>
      <rPr>
        <sz val="11"/>
        <color rgb="FFFF0000"/>
        <rFont val="Calibri"/>
        <family val="2"/>
        <scheme val="minor"/>
      </rPr>
      <t>50 metros</t>
    </r>
  </si>
  <si>
    <r>
      <t xml:space="preserve">Pilha recarregável capacidade mínima </t>
    </r>
    <r>
      <rPr>
        <sz val="11"/>
        <color rgb="FFFF0000"/>
        <rFont val="Calibri"/>
        <family val="2"/>
        <scheme val="minor"/>
      </rPr>
      <t>1100</t>
    </r>
    <r>
      <rPr>
        <sz val="11"/>
        <color theme="1"/>
        <rFont val="Calibri"/>
        <family val="2"/>
        <scheme val="minor"/>
      </rPr>
      <t xml:space="preserve"> mah, padrão AAA.</t>
    </r>
  </si>
  <si>
    <t>arrumar a especificação: "em alumínio"</t>
  </si>
  <si>
    <t>unidade: caixa; descrição: cx c/ 50 (30caixas)</t>
  </si>
  <si>
    <t>unidade: pacote; descrição: pct c/ 50</t>
  </si>
  <si>
    <t>alterada a especificação</t>
  </si>
  <si>
    <r>
      <t xml:space="preserve">*Item </t>
    </r>
    <r>
      <rPr>
        <b/>
        <sz val="11"/>
        <color rgb="FFFF0000"/>
        <rFont val="Calibri"/>
        <family val="2"/>
        <scheme val="minor"/>
      </rPr>
      <t>19</t>
    </r>
    <r>
      <rPr>
        <b/>
        <sz val="11"/>
        <color theme="1"/>
        <rFont val="Calibri"/>
        <family val="2"/>
        <scheme val="minor"/>
      </rPr>
      <t xml:space="preserve"> foi incluído </t>
    </r>
    <r>
      <rPr>
        <b/>
        <sz val="11"/>
        <color rgb="FFFF0000"/>
        <rFont val="Calibri"/>
        <family val="2"/>
        <scheme val="minor"/>
      </rPr>
      <t>(em vermelho)</t>
    </r>
    <r>
      <rPr>
        <b/>
        <sz val="11"/>
        <color theme="1"/>
        <rFont val="Calibri"/>
        <family val="2"/>
        <scheme val="minor"/>
      </rPr>
      <t xml:space="preserve"> a descrição em </t>
    </r>
    <r>
      <rPr>
        <b/>
        <sz val="11"/>
        <color rgb="FFFF0000"/>
        <rFont val="Calibri"/>
        <family val="2"/>
        <scheme val="minor"/>
      </rPr>
      <t>cm</t>
    </r>
    <r>
      <rPr>
        <b/>
        <sz val="11"/>
        <color theme="1"/>
        <rFont val="Calibri"/>
        <family val="2"/>
        <scheme val="minor"/>
      </rPr>
      <t xml:space="preserve"> e bloco </t>
    </r>
    <r>
      <rPr>
        <b/>
        <sz val="11"/>
        <color rgb="FFFF0000"/>
        <rFont val="Calibri"/>
        <family val="2"/>
        <scheme val="minor"/>
      </rPr>
      <t>com 50 folhas</t>
    </r>
    <r>
      <rPr>
        <b/>
        <sz val="11"/>
        <color theme="1"/>
        <rFont val="Calibri"/>
        <family val="2"/>
        <scheme val="minor"/>
      </rPr>
      <t>.</t>
    </r>
  </si>
  <si>
    <t>*remover a descrição sextavado</t>
  </si>
  <si>
    <t>metro</t>
  </si>
  <si>
    <t>Observações:</t>
  </si>
  <si>
    <t>A pesquisa de preços foi realizada conforme a IN 05/2014 SLTI em sites eletrônicos de domínio amplo e no Portal de Compras Governamentais. Alguns itens possuem menos de três valores, nesses casos o preço foi obtido do site www.comprasgovernamentais.gov.br, de acordo com o §1º do artigo 2º da IN.</t>
  </si>
  <si>
    <r>
      <t xml:space="preserve">Processo:  </t>
    </r>
    <r>
      <rPr>
        <b/>
        <sz val="11"/>
        <rFont val="Calibri"/>
        <family val="2"/>
        <scheme val="minor"/>
      </rPr>
      <t>23163.001408/2016-15</t>
    </r>
  </si>
  <si>
    <t>Pedidos: 60.571 (COMAP).</t>
  </si>
  <si>
    <t>No cálculo da média aritmética do preço unitário foi aplicada a função de arredondamento para cima truncada na segunda casa decimal, para evitar as dízimas periódicas na formação do preço médio.</t>
  </si>
  <si>
    <r>
      <t xml:space="preserve">retirada medida da altura 360 X 230 X </t>
    </r>
    <r>
      <rPr>
        <sz val="11"/>
        <color rgb="FFFF0000"/>
        <rFont val="Calibri"/>
        <family val="2"/>
        <scheme val="minor"/>
      </rPr>
      <t>210</t>
    </r>
    <r>
      <rPr>
        <sz val="11"/>
        <color theme="1"/>
        <rFont val="Calibri"/>
        <family val="2"/>
        <scheme val="minor"/>
      </rPr>
      <t xml:space="preserve"> mm </t>
    </r>
  </si>
  <si>
    <r>
      <t>Caixa para correspondência de mesa em polietileno, tipo escritório, tamanho ofício, tipo modular, tripla, bandejas articuladas, com dimensões aproximadas de 360 X 230</t>
    </r>
    <r>
      <rPr>
        <sz val="11"/>
        <rFont val="Calibri"/>
        <family val="2"/>
        <scheme val="minor"/>
      </rPr>
      <t>mm</t>
    </r>
    <r>
      <rPr>
        <sz val="11"/>
        <color theme="1"/>
        <rFont val="Calibri"/>
        <family val="2"/>
        <scheme val="minor"/>
      </rPr>
      <t>. Com antiderrapante e anti-danificador na parte do fundo.</t>
    </r>
  </si>
  <si>
    <r>
      <t xml:space="preserve">Caneta esferográfica tipo RETRÁTIL - cor da tinta </t>
    </r>
    <r>
      <rPr>
        <b/>
        <sz val="11"/>
        <color theme="1"/>
        <rFont val="Calibri"/>
        <family val="2"/>
        <scheme val="minor"/>
      </rPr>
      <t>PRETA</t>
    </r>
    <r>
      <rPr>
        <sz val="11"/>
        <color theme="1"/>
        <rFont val="Calibri"/>
        <family val="2"/>
        <scheme val="minor"/>
      </rPr>
      <t xml:space="preserve">. Material PVC, corpo plástico </t>
    </r>
    <r>
      <rPr>
        <sz val="11"/>
        <color theme="1"/>
        <rFont val="Calibri"/>
        <family val="2"/>
        <scheme val="minor"/>
      </rPr>
      <t>transparente (sem estampas). Ponta média de no mínimo 1,00 mm e esfera de tungstênio, a tinta deverá ser de ótima qualidade permitindo assim uma secagem rápida e evitando borrões, comprimento da caneta de no mínimo 14,5 cm, caixa com 12 unidades. OBS: COM GRIP EMBORRACHADO da cor da tinta. SIMILAR COM: PILOT, BIC E FABER CASTELL.</t>
    </r>
  </si>
  <si>
    <r>
      <t xml:space="preserve">Caneta esferográfica tipo RETRÁTIL - cor da tinta </t>
    </r>
    <r>
      <rPr>
        <b/>
        <sz val="11"/>
        <color theme="1"/>
        <rFont val="Calibri"/>
        <family val="2"/>
        <scheme val="minor"/>
      </rPr>
      <t>AZUL</t>
    </r>
    <r>
      <rPr>
        <sz val="11"/>
        <color theme="1"/>
        <rFont val="Calibri"/>
        <family val="2"/>
        <scheme val="minor"/>
      </rPr>
      <t xml:space="preserve">. Material PVC, corpo plástico </t>
    </r>
    <r>
      <rPr>
        <sz val="11"/>
        <color theme="1"/>
        <rFont val="Calibri"/>
        <family val="2"/>
        <scheme val="minor"/>
      </rPr>
      <t>transparente (sem estampas). Ponta média de no mínimo 1,00 mm e esfera de tungstênio, a tinta deverá ser de ótima qualidade permitindo assim uma secagem rápida e evitando borrões, comprimento da caneta de no mínimo 14,5 cm, caixa com 12 unidades. OBS: COM GRIP EMBORRACHADO da cor da tinta. SIMILAR COM: PILOT, BIC E FABER CASTELL.</t>
    </r>
  </si>
  <si>
    <r>
      <t xml:space="preserve">Caneta esferográfica tipo RETRÁTIL - cor da tinta </t>
    </r>
    <r>
      <rPr>
        <b/>
        <sz val="11"/>
        <color theme="1"/>
        <rFont val="Calibri"/>
        <family val="2"/>
        <scheme val="minor"/>
      </rPr>
      <t>VERMELHA</t>
    </r>
    <r>
      <rPr>
        <sz val="11"/>
        <color theme="1"/>
        <rFont val="Calibri"/>
        <family val="2"/>
        <scheme val="minor"/>
      </rPr>
      <t xml:space="preserve">. Material PVC , corpo plástico </t>
    </r>
    <r>
      <rPr>
        <sz val="11"/>
        <color theme="1"/>
        <rFont val="Calibri"/>
        <family val="2"/>
        <scheme val="minor"/>
      </rPr>
      <t>transparente (sem estampas). Ponta média de no mínimo 1,00 mm e esfera de tungstênio, a tinta deverá ser de ótima qualidade permitindo assim uma secagem rápida e evitando borrões, comprimento da caneta de no mínimo 14,5 cm , caixa com 12 unidades. OBS: COM GRIP EMBORRACHADO da cor da tinta. SIMILAR COM: PILOT, BIC E FABER CASTELL.</t>
    </r>
  </si>
  <si>
    <t>item  45 original cancelado, idem ao 47. Os itens 46 e 47 tiveram a unidade alterada para pacote</t>
  </si>
  <si>
    <t>Itens de cartolina lilás, ouro, salmão e vermelho cancelados</t>
  </si>
  <si>
    <t>chaveiro na medida 5x7 cancelado</t>
  </si>
  <si>
    <t>alterado de reciclado para kraft</t>
  </si>
  <si>
    <r>
      <t xml:space="preserve">Envelope tipo saco, material papel </t>
    </r>
    <r>
      <rPr>
        <sz val="11"/>
        <color rgb="FFFF0000"/>
        <rFont val="Calibri"/>
        <family val="2"/>
        <scheme val="minor"/>
      </rPr>
      <t>kraft</t>
    </r>
    <r>
      <rPr>
        <sz val="11"/>
        <rFont val="Calibri"/>
        <family val="2"/>
        <scheme val="minor"/>
      </rPr>
      <t xml:space="preserve"> gramatura 80 g/m2, comprimento 200 mm, largura 280 mm. Caixa com 100 unidades.</t>
    </r>
  </si>
  <si>
    <r>
      <t xml:space="preserve">Envelope tipo saco, material papel </t>
    </r>
    <r>
      <rPr>
        <sz val="11"/>
        <color rgb="FFFF0000"/>
        <rFont val="Calibri"/>
        <family val="2"/>
        <scheme val="minor"/>
      </rPr>
      <t>kraft</t>
    </r>
    <r>
      <rPr>
        <sz val="11"/>
        <color theme="1"/>
        <rFont val="Calibri"/>
        <family val="2"/>
        <scheme val="minor"/>
      </rPr>
      <t xml:space="preserve"> gramatura 80 g/m2, comprimento 310 mm, largura 410 mm. Caixa com 100 unidades.</t>
    </r>
  </si>
  <si>
    <r>
      <t xml:space="preserve">Envelope, material papel </t>
    </r>
    <r>
      <rPr>
        <sz val="11"/>
        <color rgb="FFFF0000"/>
        <rFont val="Calibri"/>
        <family val="2"/>
        <scheme val="minor"/>
      </rPr>
      <t>kraft,</t>
    </r>
    <r>
      <rPr>
        <sz val="11"/>
        <color theme="1"/>
        <rFont val="Calibri"/>
        <family val="2"/>
        <scheme val="minor"/>
      </rPr>
      <t xml:space="preserve"> gramatura 80 g/m2, comprimento 250 mm, largura 176 mm, cor parda. Caixa com 250 envelopes.</t>
    </r>
  </si>
  <si>
    <r>
      <t xml:space="preserve">Envelope, material papel </t>
    </r>
    <r>
      <rPr>
        <sz val="11"/>
        <color rgb="FFFF0000"/>
        <rFont val="Calibri"/>
        <family val="2"/>
        <scheme val="minor"/>
      </rPr>
      <t>kraft</t>
    </r>
    <r>
      <rPr>
        <sz val="11"/>
        <color theme="1"/>
        <rFont val="Calibri"/>
        <family val="2"/>
        <scheme val="minor"/>
      </rPr>
      <t>, gramatura 80 g/m2, cor parda, largura 260 mm, comprimento 360 mm. Caixa com 250 envelopes.</t>
    </r>
  </si>
  <si>
    <t>alterado de reciclado para kraft, quantidade aumentada para 30</t>
  </si>
  <si>
    <t>alterada quantidade</t>
  </si>
  <si>
    <r>
      <t xml:space="preserve">Grampo “U”, </t>
    </r>
    <r>
      <rPr>
        <sz val="11"/>
        <color rgb="FFFF0000"/>
        <rFont val="Calibri"/>
        <family val="2"/>
        <scheme val="minor"/>
      </rPr>
      <t>em alumínio</t>
    </r>
    <r>
      <rPr>
        <sz val="11"/>
        <color theme="1"/>
        <rFont val="Calibri"/>
        <family val="2"/>
        <scheme val="minor"/>
      </rPr>
      <t>, para arquivo permanente, pacote com 50un.</t>
    </r>
  </si>
  <si>
    <r>
      <t>Grampo trilho, em alumínio, capacidade 200 fls - 80 mm</t>
    </r>
    <r>
      <rPr>
        <sz val="11"/>
        <color rgb="FFFF0000"/>
        <rFont val="Calibri"/>
        <family val="2"/>
        <scheme val="minor"/>
      </rPr>
      <t>, caixa com 50un.</t>
    </r>
  </si>
  <si>
    <r>
      <t>Grampo trilho, plástico na cor preta, capacidade 200 fls - 80 mm,</t>
    </r>
    <r>
      <rPr>
        <sz val="11"/>
        <color rgb="FFFF0000"/>
        <rFont val="Calibri"/>
        <family val="2"/>
        <scheme val="minor"/>
      </rPr>
      <t xml:space="preserve"> pacote com 50un</t>
    </r>
    <r>
      <rPr>
        <sz val="11"/>
        <color theme="1"/>
        <rFont val="Calibri"/>
        <family val="2"/>
        <scheme val="minor"/>
      </rPr>
      <t>.</t>
    </r>
  </si>
  <si>
    <r>
      <t xml:space="preserve">Livro protocolo de correspondência, </t>
    </r>
    <r>
      <rPr>
        <sz val="11"/>
        <color theme="1"/>
        <rFont val="Calibri"/>
        <family val="2"/>
        <scheme val="minor"/>
      </rPr>
      <t>capa dura, com 100 folhas numeradas de 1 a 100.</t>
    </r>
  </si>
  <si>
    <t>retirada descrição: material papel reciclado</t>
  </si>
  <si>
    <r>
      <t xml:space="preserve">Papel Couché - gramatura 90, na cor branca, </t>
    </r>
    <r>
      <rPr>
        <sz val="11"/>
        <color rgb="FFFF0000"/>
        <rFont val="Calibri"/>
        <family val="2"/>
        <scheme val="minor"/>
      </rPr>
      <t>tamanho A4 sem brilho</t>
    </r>
    <r>
      <rPr>
        <sz val="11"/>
        <color theme="1"/>
        <rFont val="Calibri"/>
        <family val="2"/>
        <scheme val="minor"/>
      </rPr>
      <t>. Pacote com 50 folhas.</t>
    </r>
  </si>
  <si>
    <t>descrição incluída</t>
  </si>
  <si>
    <t>4 itens de papel micro ondulado cancelados, pois a área não encaminhou pesquisa</t>
  </si>
  <si>
    <t>quantidade diminuída</t>
  </si>
  <si>
    <t>quantidade diminuída; especificação alterada rolo de 50 metros</t>
  </si>
  <si>
    <t>Papel sulfite,180 g/m2, medidas A1.</t>
  </si>
  <si>
    <r>
      <t xml:space="preserve">removida  </t>
    </r>
    <r>
      <rPr>
        <sz val="11"/>
        <color rgb="FFFF0000"/>
        <rFont val="Calibri"/>
        <family val="2"/>
        <scheme val="minor"/>
      </rPr>
      <t>dimensões 66 mm x 96 mm</t>
    </r>
    <r>
      <rPr>
        <sz val="11"/>
        <color theme="1"/>
        <rFont val="Calibri"/>
        <family val="2"/>
        <scheme val="minor"/>
      </rPr>
      <t>, pois não coincide com tamanho A1.</t>
    </r>
  </si>
  <si>
    <t>valor para pacote com três, alterada unidade para pacote</t>
  </si>
  <si>
    <r>
      <t xml:space="preserve">Ponta de reposição para marcador de quadro branco recarregável, de alta performance, que utilize tinta especial, com ponta macia para não danificar o quadro, que apague facilmente. Compatível com pilot (WBTIP - VBM), </t>
    </r>
    <r>
      <rPr>
        <sz val="11"/>
        <color rgb="FFFF0000"/>
        <rFont val="Calibri"/>
        <family val="2"/>
        <scheme val="minor"/>
      </rPr>
      <t>embalagem com 03 (três) unidades.</t>
    </r>
  </si>
  <si>
    <t>removido item de suporte para fita porque é o mesmo item 237</t>
  </si>
  <si>
    <r>
      <t xml:space="preserve">Tecido tnt 100% polipropileno, gramatura </t>
    </r>
    <r>
      <rPr>
        <sz val="11"/>
        <color rgb="FFFF0000"/>
        <rFont val="Calibri"/>
        <family val="2"/>
        <scheme val="minor"/>
      </rPr>
      <t>40gramas/metros</t>
    </r>
    <r>
      <rPr>
        <sz val="11"/>
        <color theme="1"/>
        <rFont val="Calibri"/>
        <family val="2"/>
        <scheme val="minor"/>
      </rPr>
      <t>, em rolo de 1,40 mt largura 50 mt comprimento na cor branca.</t>
    </r>
  </si>
  <si>
    <r>
      <t xml:space="preserve">Tecido tnt 100% polipropileno, gramatura </t>
    </r>
    <r>
      <rPr>
        <sz val="11"/>
        <color rgb="FFFF0000"/>
        <rFont val="Calibri"/>
        <family val="2"/>
        <scheme val="minor"/>
      </rPr>
      <t>40gramas/metros</t>
    </r>
    <r>
      <rPr>
        <sz val="11"/>
        <color theme="1"/>
        <rFont val="Calibri"/>
        <family val="2"/>
        <scheme val="minor"/>
      </rPr>
      <t>, em rolo de 1,40 mt largura 50 mt comprimento na cor preto.</t>
    </r>
  </si>
  <si>
    <r>
      <t xml:space="preserve">Tecido tnt 100% polipropileno, gramatura </t>
    </r>
    <r>
      <rPr>
        <sz val="11"/>
        <color rgb="FFFF0000"/>
        <rFont val="Calibri"/>
        <family val="2"/>
        <scheme val="minor"/>
      </rPr>
      <t>40gramas/metros,</t>
    </r>
    <r>
      <rPr>
        <sz val="11"/>
        <color theme="1"/>
        <rFont val="Calibri"/>
        <family val="2"/>
        <scheme val="minor"/>
      </rPr>
      <t xml:space="preserve"> em rolo de 1,40 mt largura 50 mt comprimento na cor rosa.</t>
    </r>
  </si>
  <si>
    <t>mudada a gramatura para 40g</t>
  </si>
  <si>
    <t>alterada a especificação para mínimo 2%</t>
  </si>
  <si>
    <r>
      <t xml:space="preserve">Água sanitária concentrada, </t>
    </r>
    <r>
      <rPr>
        <sz val="11"/>
        <color rgb="FFFF0000"/>
        <rFont val="Calibri"/>
        <family val="2"/>
        <scheme val="minor"/>
      </rPr>
      <t>mínimo de 2%</t>
    </r>
    <r>
      <rPr>
        <sz val="11"/>
        <color theme="1"/>
        <rFont val="Calibri"/>
        <family val="2"/>
        <scheme val="minor"/>
      </rPr>
      <t xml:space="preserve"> de cloro ativo, caixa com 12 litros.</t>
    </r>
  </si>
  <si>
    <r>
      <t xml:space="preserve">Cera líquida </t>
    </r>
    <r>
      <rPr>
        <sz val="11"/>
        <color rgb="FFFF0000"/>
        <rFont val="Calibri"/>
        <family val="2"/>
        <scheme val="minor"/>
      </rPr>
      <t>incolor</t>
    </r>
    <r>
      <rPr>
        <sz val="11"/>
        <color theme="1"/>
        <rFont val="Calibri"/>
        <family val="2"/>
        <scheme val="minor"/>
      </rPr>
      <t xml:space="preserve"> autobrilho, caixa com 12 frascos de 750 ml.</t>
    </r>
  </si>
  <si>
    <t>incluído: incolor</t>
  </si>
  <si>
    <t>alterada a quantidade</t>
  </si>
  <si>
    <r>
      <t xml:space="preserve">Esponja de limpeza dupla-face, medindo 115 mm x 77 mm x 21 mm, </t>
    </r>
    <r>
      <rPr>
        <sz val="11"/>
        <color rgb="FFFF0000"/>
        <rFont val="Calibri"/>
        <family val="2"/>
        <scheme val="minor"/>
      </rPr>
      <t>pacote com 03 unidades.</t>
    </r>
  </si>
  <si>
    <t>quantidade e unidade alteradas</t>
  </si>
  <si>
    <r>
      <t>Vassoura para limpeza de vaso sanitário</t>
    </r>
    <r>
      <rPr>
        <sz val="11"/>
        <rFont val="Calibri"/>
        <family val="2"/>
        <scheme val="minor"/>
      </rPr>
      <t>.</t>
    </r>
  </si>
  <si>
    <t>retirado: cerdas de material reciclado</t>
  </si>
  <si>
    <t>alterada a unidade para metro.</t>
  </si>
  <si>
    <t>item incluído</t>
  </si>
  <si>
    <t>Papel Higiênico branco, picotado, fardo com 64 rolos com 60 metros, de primeira qualidade, fibra celulósica biodegradável.</t>
  </si>
  <si>
    <t>Porta papel higiênico, para uso rolo de 300m, material plástico.</t>
  </si>
  <si>
    <r>
      <t xml:space="preserve">Modalidade:  </t>
    </r>
    <r>
      <rPr>
        <b/>
        <sz val="11"/>
        <rFont val="Calibri"/>
        <family val="2"/>
        <scheme val="minor"/>
      </rPr>
      <t>PREGÃO ELETRÔNICO Nº 14/2016 (SRP)</t>
    </r>
  </si>
  <si>
    <t>unidade FOLHA</t>
  </si>
  <si>
    <t>usar código 965</t>
  </si>
  <si>
    <t>usar sidec 202369</t>
  </si>
  <si>
    <t>usar 150971</t>
  </si>
  <si>
    <t>usar sidec 429225</t>
  </si>
  <si>
    <t>usado sidec 3646</t>
  </si>
  <si>
    <r>
      <t xml:space="preserve">Toalha de papel 20 cm x 200 m em bobina, branco, </t>
    </r>
    <r>
      <rPr>
        <sz val="11"/>
        <color rgb="FFFF0000"/>
        <rFont val="Calibri"/>
        <family val="2"/>
        <scheme val="minor"/>
      </rPr>
      <t xml:space="preserve">unidade: </t>
    </r>
    <r>
      <rPr>
        <sz val="11"/>
        <color theme="1"/>
        <rFont val="Calibri"/>
        <family val="2"/>
        <scheme val="minor"/>
      </rPr>
      <t>pacote com 24 bobinas.</t>
    </r>
  </si>
  <si>
    <t>*</t>
  </si>
  <si>
    <t>Caixa para correspondência de mesa em polietileno, tipo escritório, tamanho ofício, tipo modular, tripla, bandejas articuladas, com dimensões aproximadas de 360 X 230mm. Com antiderrapante e anti-danificador na parte do fundo.</t>
  </si>
  <si>
    <r>
      <t xml:space="preserve">Caneta esferográfica tipo RETRÁTIL - cor da tinta </t>
    </r>
    <r>
      <rPr>
        <b/>
        <sz val="10"/>
        <color theme="1"/>
        <rFont val="Century Gothic"/>
        <family val="2"/>
      </rPr>
      <t>PRETA</t>
    </r>
    <r>
      <rPr>
        <sz val="10"/>
        <color theme="1"/>
        <rFont val="Century Gothic"/>
        <family val="2"/>
      </rPr>
      <t>. Material PVC, corpo plástico transparente (sem estampas). Ponta média de no mínimo 1,00 mm e esfera de tungstênio, a tinta deverá ser de ótima qualidade permitindo assim uma secagem rápida e evitando borrões, comprimento da caneta de no mínimo 14,5 cm, caixa com 12 unidades. OBS: COM GRIP EMBORRACHADO da cor da tinta. SIMILAR COM: PILOT, BIC E FABER CASTELL.</t>
    </r>
  </si>
  <si>
    <r>
      <t xml:space="preserve">Caneta esferográfica tipo RETRÁTIL - cor da tinta </t>
    </r>
    <r>
      <rPr>
        <b/>
        <sz val="10"/>
        <color theme="1"/>
        <rFont val="Century Gothic"/>
        <family val="2"/>
      </rPr>
      <t>AZUL</t>
    </r>
    <r>
      <rPr>
        <sz val="10"/>
        <color theme="1"/>
        <rFont val="Century Gothic"/>
        <family val="2"/>
      </rPr>
      <t>. Material PVC, corpo plástico transparente (sem estampas). Ponta média de no mínimo 1,00 mm e esfera de tungstênio, a tinta deverá ser de ótima qualidade permitindo assim uma secagem rápida e evitando borrões, comprimento da caneta de no mínimo 14,5 cm, caixa com 12 unidades. OBS: COM GRIP EMBORRACHADO da cor da tinta. SIMILAR COM: PILOT, BIC E FABER CASTELL.</t>
    </r>
  </si>
  <si>
    <r>
      <t xml:space="preserve">Caneta esferográfica tipo RETRÁTIL - cor da tinta </t>
    </r>
    <r>
      <rPr>
        <b/>
        <sz val="10"/>
        <color theme="1"/>
        <rFont val="Century Gothic"/>
        <family val="2"/>
      </rPr>
      <t>VERMELHA</t>
    </r>
    <r>
      <rPr>
        <sz val="10"/>
        <color theme="1"/>
        <rFont val="Century Gothic"/>
        <family val="2"/>
      </rPr>
      <t>. Material PVC , corpo plástico transparente (sem estampas). Ponta média de no mínimo 1,00 mm e esfera de tungstênio, a tinta deverá ser de ótima qualidade permitindo assim uma secagem rápida e evitando borrões, comprimento da caneta de no mínimo 14,5 cm , caixa com 12 unidades. OBS: COM GRIP EMBORRACHADO da cor da tinta. SIMILAR COM: PILOT, BIC E FABER CASTELL.</t>
    </r>
  </si>
  <si>
    <r>
      <t>Caneta esferográfica, material resistente, composição: Resinas termoplásticas, tinta e solventes, esfera de tungstênio, quantidade cargas 1, ponta de latão 1,0mm com esfera de tungstênio, “</t>
    </r>
    <r>
      <rPr>
        <i/>
        <sz val="10"/>
        <color theme="1"/>
        <rFont val="Century Gothic"/>
        <family val="2"/>
      </rPr>
      <t>com orifício para evitar vazamentos</t>
    </r>
    <r>
      <rPr>
        <sz val="10"/>
        <color theme="1"/>
        <rFont val="Century Gothic"/>
        <family val="2"/>
      </rPr>
      <t>”, tipo escrita média e macia, “</t>
    </r>
    <r>
      <rPr>
        <i/>
        <sz val="10"/>
        <color theme="1"/>
        <rFont val="Century Gothic"/>
        <family val="2"/>
      </rPr>
      <t>sem falhas</t>
    </r>
    <r>
      <rPr>
        <sz val="10"/>
        <color theme="1"/>
        <rFont val="Century Gothic"/>
        <family val="2"/>
      </rPr>
      <t xml:space="preserve">” e borrões, cor tinta </t>
    </r>
    <r>
      <rPr>
        <b/>
        <sz val="10"/>
        <color theme="1"/>
        <rFont val="Century Gothic"/>
        <family val="2"/>
      </rPr>
      <t>VERDE</t>
    </r>
    <r>
      <rPr>
        <sz val="10"/>
        <color theme="1"/>
        <rFont val="Century Gothic"/>
        <family val="2"/>
      </rPr>
      <t>, características adicionais: “</t>
    </r>
    <r>
      <rPr>
        <i/>
        <sz val="10"/>
        <color theme="1"/>
        <rFont val="Century Gothic"/>
        <family val="2"/>
      </rPr>
      <t>corpo  transparente</t>
    </r>
    <r>
      <rPr>
        <sz val="10"/>
        <color theme="1"/>
        <rFont val="Century Gothic"/>
        <family val="2"/>
      </rPr>
      <t>”, tampa e plug traseiro antiasfixiante, acondicionada em embalagem caixa com 50 unidades, prazo de validade: mínimo de 12 (doze) meses (conferido a partir do ato da entrega). Marca de Referência: BIC, equivalente ou de melhor qualidade. Poderá ser exigida amostra de uma caixa para análise das especificações.”</t>
    </r>
  </si>
  <si>
    <r>
      <t>Caneta esferográfica, material resistente, composição: Resinas termoplásticas, tinta e solventes, esfera de tungstênio, quantidade cargas 1, ponta de latão 1,0mm com esfera de tungstênio, “</t>
    </r>
    <r>
      <rPr>
        <i/>
        <sz val="10"/>
        <color theme="1"/>
        <rFont val="Century Gothic"/>
        <family val="2"/>
      </rPr>
      <t>com orifício para evitar vazamentos</t>
    </r>
    <r>
      <rPr>
        <sz val="10"/>
        <color theme="1"/>
        <rFont val="Century Gothic"/>
        <family val="2"/>
      </rPr>
      <t>”, tipo escrita média e macia, “</t>
    </r>
    <r>
      <rPr>
        <i/>
        <sz val="10"/>
        <color theme="1"/>
        <rFont val="Century Gothic"/>
        <family val="2"/>
      </rPr>
      <t>sem falhas</t>
    </r>
    <r>
      <rPr>
        <sz val="10"/>
        <color theme="1"/>
        <rFont val="Century Gothic"/>
        <family val="2"/>
      </rPr>
      <t xml:space="preserve">” e borrões, cor tinta </t>
    </r>
    <r>
      <rPr>
        <b/>
        <sz val="10"/>
        <color theme="1"/>
        <rFont val="Century Gothic"/>
        <family val="2"/>
      </rPr>
      <t>AZUL</t>
    </r>
    <r>
      <rPr>
        <sz val="10"/>
        <color theme="1"/>
        <rFont val="Century Gothic"/>
        <family val="2"/>
      </rPr>
      <t>, características adicionais: “</t>
    </r>
    <r>
      <rPr>
        <i/>
        <sz val="10"/>
        <color theme="1"/>
        <rFont val="Century Gothic"/>
        <family val="2"/>
      </rPr>
      <t>corpo  transparente</t>
    </r>
    <r>
      <rPr>
        <sz val="10"/>
        <color theme="1"/>
        <rFont val="Century Gothic"/>
        <family val="2"/>
      </rPr>
      <t>”, tampa e plug traseiro antiasfixiante, acondicionada em embalagem caixa com 50 unidades, prazo de validade: mínimo de 12 (doze) meses (conferido a partir do ato da entrega). Marca de Referência: BIC, equivalente ou de melhor qualidade. Poderá ser exigida amostra de uma caixa para análise das especificações.”</t>
    </r>
  </si>
  <si>
    <r>
      <t xml:space="preserve">Caneta esferográfica, material resistente, composição: Resinas termoplásticas, tinta e solventes, esfera de tungstênio, quantidade cargas 1, ponta de latão 1,0mm com esfera de tungstênio, com orifício para evitar vazamentos, tipo escrita média e macia, sem falhas e borrões, cor tinta </t>
    </r>
    <r>
      <rPr>
        <b/>
        <sz val="10"/>
        <color theme="1"/>
        <rFont val="Century Gothic"/>
        <family val="2"/>
      </rPr>
      <t>PRETA</t>
    </r>
    <r>
      <rPr>
        <sz val="10"/>
        <color theme="1"/>
        <rFont val="Century Gothic"/>
        <family val="2"/>
      </rPr>
      <t>, características adicionais: corpo  transparente, tampa e plug traseiro antiasfixiante, acondicionada em embalagem caixa com 50 unidades, prazo de validade: mínimo de 12 (doze) meses (conferido a partir do ato da entrega). Marca de Referência: BIC, equivalente ou de melhor qualidade. Poderá ser exigida amostra de uma caixa para análise das especificações</t>
    </r>
  </si>
  <si>
    <r>
      <t xml:space="preserve">Caneta esferográfica, material resistente, composição: Resinas termoplásticas, tinta e solventes, esfera de tungstênio, quantidade cargas 1, ponta de latão 1,0mm com esfera de tungstênio, com orifício para evitar vazamentos, tipo escrita média e macia, sem falhas e borrões, cor tinta </t>
    </r>
    <r>
      <rPr>
        <b/>
        <sz val="10"/>
        <color theme="1"/>
        <rFont val="Century Gothic"/>
        <family val="2"/>
      </rPr>
      <t>VERMELHA</t>
    </r>
    <r>
      <rPr>
        <sz val="10"/>
        <color theme="1"/>
        <rFont val="Century Gothic"/>
        <family val="2"/>
      </rPr>
      <t>, características adicionais: corpo  transparente, tampa e plug traseiro antiasfixiante, acondicionada em embalagem caixa com 50 unidades, prazo de validade: mínimo de 12 (doze) meses (conferido a partir do ato da entrega). Marca de Referência: BIC, equivalente ou de melhor qualidade. Poderá ser exigida amostra de uma caixa para análise das especificações</t>
    </r>
  </si>
  <si>
    <r>
      <t xml:space="preserve">Caneta pincel marca texto cores fluorescentes, à base de água, não tóxico, secagem rápida, boa resistência à luz, ponta macia, características adicionais: espessura do traço 2,5mm, cor </t>
    </r>
    <r>
      <rPr>
        <b/>
        <sz val="10"/>
        <color theme="1"/>
        <rFont val="Century Gothic"/>
        <family val="2"/>
      </rPr>
      <t>AMARELA</t>
    </r>
    <r>
      <rPr>
        <sz val="10"/>
        <color theme="1"/>
        <rFont val="Century Gothic"/>
        <family val="2"/>
      </rPr>
      <t>, prazo de validade: mínimo de 12 (doze) meses (conferido a partir do ato da entrega).Marca de Referência: PILOT, equivalente ou de melhor qualidade. Poderá ser exigida amostra de uma unidade para análise das especificações.</t>
    </r>
  </si>
  <si>
    <r>
      <t xml:space="preserve">Caneta pincel marca texto cores fluorescentes, à base de água, não tóxico, secagem rápida, boa resistência à luz, ponta macia, características adicionais: espessura do traço 2,5mm, cor </t>
    </r>
    <r>
      <rPr>
        <b/>
        <sz val="10"/>
        <color theme="1"/>
        <rFont val="Century Gothic"/>
        <family val="2"/>
      </rPr>
      <t>LARANJA</t>
    </r>
    <r>
      <rPr>
        <sz val="10"/>
        <color theme="1"/>
        <rFont val="Century Gothic"/>
        <family val="2"/>
      </rPr>
      <t>, prazo de validade: mínimo de 12 (doze) meses (conferido a partir do ato da entrega).Marca de Referência: PILOT, equivalente ou de melhor qualidade. Poderá ser exigida amostra de uma unidade para análise das especificações.</t>
    </r>
  </si>
  <si>
    <r>
      <t xml:space="preserve">Caneta pincel marca texto cores fluorescentes, à base de água, não tóxico, secagem rápida, boa resistência à luz, ponta macia, características adicionais: espessura do traço 2,5mm, cor </t>
    </r>
    <r>
      <rPr>
        <b/>
        <sz val="10"/>
        <color theme="1"/>
        <rFont val="Century Gothic"/>
        <family val="2"/>
      </rPr>
      <t>ROSA</t>
    </r>
    <r>
      <rPr>
        <sz val="10"/>
        <color theme="1"/>
        <rFont val="Century Gothic"/>
        <family val="2"/>
      </rPr>
      <t>, prazo de validade: mínimo de 12 (doze) meses (conferido a partir do ato da entrega).Marca de Referência: PILOT, equivalente ou de melhor qualidade. Poderá ser exigida amostra de uma unidade para análise das especificações.</t>
    </r>
  </si>
  <si>
    <r>
      <t xml:space="preserve">Caneta pincel marca texto cores fluorescentes, à base de água, não tóxico, secagem rápida, boa resistência à luz, ponta macia, características adicionais: espessura do traço 2,5mm, cor </t>
    </r>
    <r>
      <rPr>
        <b/>
        <sz val="10"/>
        <color theme="1"/>
        <rFont val="Century Gothic"/>
        <family val="2"/>
      </rPr>
      <t>VERDE</t>
    </r>
    <r>
      <rPr>
        <sz val="10"/>
        <color theme="1"/>
        <rFont val="Century Gothic"/>
        <family val="2"/>
      </rPr>
      <t>, prazo de validade: mínimo de 12 (doze) meses (conferido a partir do ato da entrega).Marca de Referência: PILOT, equivalente ou de melhor qualidade. Poderá ser exigida amostra de uma unidade para análise das especificações.</t>
    </r>
  </si>
  <si>
    <t>Capa para encadernação PP 0,30, tamanho A4, preta, embalagem com 100 unidades.</t>
  </si>
  <si>
    <t>Capa para encadernação PP 0,30, tamanho A4, transparente, embalagem com 100 unidades.</t>
  </si>
  <si>
    <t>Envelope, material papel reciclado, gramatura 75 g/m2, tipo ofício, comprimento 229 mm, largura 114 mm, cor branca. Caixa com 1000 unidades.</t>
  </si>
  <si>
    <t>Envelope tipo saco, material papel kraft gramatura 80 g/m2, comprimento 200 mm, largura 280 mm. Caixa com 100 unidades.</t>
  </si>
  <si>
    <t>Envelope tipo saco, material papel kraft gramatura 80 g/m2, comprimento 310 mm, largura 410 mm. Caixa com 100 unidades.</t>
  </si>
  <si>
    <t>Envelope, material papel kraft, gramatura 80 g/m2, comprimento 250 mm, largura 176 mm, cor parda. Caixa com 250 envelopes.</t>
  </si>
  <si>
    <t>Envelope, material papel kraft, gramatura 80 g/m2, cor parda, largura 260 mm, comprimento 360 mm. Caixa com 250 envelopes.</t>
  </si>
  <si>
    <t>Esquadro tipo fixo, Material: plástico Comprimento régua: (“cateto maior” com mínimo de 20cm) Tipo graduação: com ou sem graduação Aplicação: desenho Características adicionais: 60 graus/aproximadamente 2 mm espessura</t>
  </si>
  <si>
    <t>Etiqueta adesiva branca, material papel, 50,80 mm x 101,60 mm, aplicação impressora laser, caixa com 1000 etiquetas.</t>
  </si>
  <si>
    <t xml:space="preserve">Etiqueta adesiva branca, 38,1 mm x 99,0 mm. Caixa com 100 folhas - 1400 etiquetas - 14 etiquetas por folha, </t>
  </si>
  <si>
    <t xml:space="preserve">Etiqueta adesiva branca, 33,9mm x 99,0mm. Caixa com 100 folhas - 1600 etiquetas - 16 etiquetas por folha, </t>
  </si>
  <si>
    <t>Etiqueta adesiva branca, 25,4 x 101,6 mm, em folhas formato carta, com 20 etiquetas, pacote com 100 folhas. ref. 6281</t>
  </si>
  <si>
    <t>Flip chart (BLOCO), cor branca, formato 66 x 96 cm, aplicação flip chart com furos, características adicionais sem pauta, c/ 50 folhas.</t>
  </si>
  <si>
    <t>Flip Chart (CAVALETE), Branco em Madeira para colocação de bloco formato 66 x 96 cm</t>
  </si>
  <si>
    <t>Fita adesiva “transparente” para empacotamento, rolo com largura 48 mm x 45 m, polipropileno.</t>
  </si>
  <si>
    <t>Fita adesiva vegetal (mágica) rolo, 25mm x 65mm.</t>
  </si>
  <si>
    <t>GUILHOTINA PARA PAPEL MANUAL TOTALMENTE EM AÇO 30CM 20 FLS</t>
  </si>
  <si>
    <t>Grampo “U”, em alumínio, para arquivo permanente, pacote com 50un.</t>
  </si>
  <si>
    <t>Grampo trilho, em alumínio, capacidade 200 fls - 80 mm, caixa com 50un.</t>
  </si>
  <si>
    <t>Grampo trilho, plástico na cor preta, capacidade 200 fls - 80 mm, pacote com 50un.</t>
  </si>
  <si>
    <t>Isopor em placa de no mínimo 100 x 50 x 1 cm</t>
  </si>
  <si>
    <t>Isopor em placa de no mínimo 100 x 50 x 2 cm</t>
  </si>
  <si>
    <t>Livro protocolo de correspondência, capa dura, com 100 folhas numeradas de 1 a 100.</t>
  </si>
  <si>
    <t>Maleta Arquivo Cristal com no mínimo 6 pastas suspensas, material polipropileno. Dimensões mínimas: 27 x 41 x 14 cm.</t>
  </si>
  <si>
    <t>Manta magnética adesiva. Tamanho A4, espessura de 0,03 mm.</t>
  </si>
  <si>
    <t>Papel Couché - gramatura 90, na cor branca, tamanho A4 sem brilho. Pacote com 50 folhas.</t>
  </si>
  <si>
    <t>Papel para impressão, (ploter), gramatura 75 g/m2, largura 42", comprimento 50 metros</t>
  </si>
  <si>
    <t>Pilha recarregável capacidade mínima 1100 mah, padrão AAA.</t>
  </si>
  <si>
    <t>Ponta de reposição para marcador de quadro branco recarregável, de alta performance, que utilize tinta especial, com ponta macia para não danificar o quadro, que apague facilmente. Compatível com pilot (WBTIP - VBM), embalagem com 03 (três) unidades.</t>
  </si>
  <si>
    <t>Refiladora Manual A3, compacta, 430mm, 10 folhas,</t>
  </si>
  <si>
    <t>Tecido tnt 100% polipropileno, gramatura 40 gramas/metros, em rolo de 1,40 mt largura 50 mt comprimento na cor branca.</t>
  </si>
  <si>
    <t>Tecido tnt 100% polipropileno, gramatura 40 gramas/metros, em rolo de 1,40 mt largura 50 mt comprimento na cor preto.</t>
  </si>
  <si>
    <t>Tecido tnt 100% polipropileno, gramatura 40 gramas/metros, em rolo de 1,40 mt largura 50 mt comprimento na cor rosa.</t>
  </si>
  <si>
    <t>Água sanitária concentrada, mínimo de 2% de cloro ativo, caixa com 12 litros.</t>
  </si>
  <si>
    <t>Álcool Gel, concentrado 70%, com ação antimicrobiana, com componente hidratante em sua fórmula, embalagem de bombona plástica resistente de 5 litros, para a finalidade de higienizante para as mãos. Em conformidade com a ANVISA, ABNT ou INMETRO. Na embalagem deve constar: Data de fabricação, número do grupo, e prazo de validade de no mínimo 24 meses.</t>
  </si>
  <si>
    <t>Cera líquida incolor autobrilho, caixa com 12 frascos de 750 ml.</t>
  </si>
  <si>
    <t>Esponja de limpeza dupla-face, medindo 115 mm x 77 mm x 21 mm, pacote com 03 unidades.</t>
  </si>
  <si>
    <t xml:space="preserve">Feltro liso por metro, cor verde, 1,40 de largura, </t>
  </si>
  <si>
    <t>Limpa vidros, frasco 500 ml.</t>
  </si>
  <si>
    <t>Papel Higiênico branco, picotado, fardo com 64 rolos de 10 cm x 60m, fibra celulósica biodegradável de mata reflorestada; folha dupla; 100% fibras naturais; Material de 1ª Qualidade; Com marca do fabricante, indicação de não reciclado, cor e lote do produto</t>
  </si>
  <si>
    <t>Porta papel higiênico, para uso rolo de 300m, com eixo para colocação do rolo, com no máximo 5 cm de diâmetros, e compatível para folhas com no mínimo 104 mm de largura, em material plástico ABS e cor branca.</t>
  </si>
  <si>
    <t>Filtro de papel sanfonado para aspirador de pó Karther A2104/a2104</t>
  </si>
  <si>
    <t>Sacos para aspirador de pó Karcher A2104/a2104</t>
  </si>
  <si>
    <t>Toalha de papel 20 cm x 200 m em bobina, branco.</t>
  </si>
  <si>
    <t>Vassoura para limpeza de vaso sanitário.</t>
  </si>
  <si>
    <t>Água Mineral Potável, Com Gás, garrafa descartável de 500ml (garrafa PET), fardo com 12 unidades, lacrados, dentro dos padrões estabelecidos pelo Departamento Nacional de Produção Mineral - DNPM e Agência Nacional de Vigilância Sanitária - ANVISA, com marca, procedência e validade (no mínimo de 06 meses) impressas na embalagem do produto.</t>
  </si>
  <si>
    <t>Água Mineral Potável sem gás, garrafa descartável de 500ml (garrafa PET), fardo com 12 unidades, lacrados, dentro dos padrões estabelecidos pelo Departamento Nacional de Produção Mineral - DNPM e Agência Nacional de Vigilância Sanitária - ANVISA, com marca, procedência e validade (no mínimo de 06 meses) impressas na embalagem do produto.</t>
  </si>
  <si>
    <t>Café em Pó, 100% Arábica: dura, do tipo Extra-Forte, torrado e moído com ponto de torra média; embalagem do tipo metálico de 500g fechado à vácuo; com validade de 18 meses; Embalagem em pacote metálica deve vir acondicionada em caixa de papelão individual; Deve possuir Selo de Pureza da ABIC; O produto deverá ter registro no Ministério da Saúde e atender a Portaria 451/97 do Ministério da Saúde e a Resolução 12/78 da Comissão Nacional de normas e padrões para alimentos – CNNPA, Resolução RDC nº 12/01-ANVISA e demais legislações pertinentes. No ato da entrega do produto, poderão ter transcorrido, no máximo, 60 (sessenta) dias da data de sua fabricação. Marcas de referência: Café Pelé Superior, Melitta Especial ou equivalente</t>
  </si>
  <si>
    <t>Coador de flanela com aro em metal de 130mm de diâmetro e cabo em madeira.</t>
  </si>
  <si>
    <t>Coador de papel, para café, uso em cafeteira elétrica, nº 4, do tipo filtro de papel com micro furos, com capacidade para reter apenas o pó, permitindo a passagem livre de 100% do aroma e sabor, Caixa com 30 unidades.</t>
  </si>
  <si>
    <t>Cone sintético para demarcação e sinalização, 75 cm, na cor laranja, com faixa refletiva.</t>
  </si>
  <si>
    <t>Bandeja grande em inox, formato retangular, medindo aprox. 48cm de comprimento e 32 cm de largura.</t>
  </si>
  <si>
    <r>
      <t xml:space="preserve">Copo para água, em vidro, aplicação residencial, capacidade aprox. 300 ml; medidas aprox. 13cm de altura e 7cm de diâmetro; reutilizável, liso, incolor;  </t>
    </r>
    <r>
      <rPr>
        <b/>
        <sz val="10"/>
        <color theme="1"/>
        <rFont val="Century Gothic"/>
        <family val="2"/>
      </rPr>
      <t>cf. modelo proposto Figura 1</t>
    </r>
  </si>
  <si>
    <t>Depósito p/ guardar talheres com tampa, em plástico, medidas aprox. 25 de largura e 30cm de comprimento.</t>
  </si>
  <si>
    <t>Escorredor de pratos em inox, medindo aprox. 20 de largura e 30cm de comprimento.</t>
  </si>
  <si>
    <t>Garrafa Térmica 8 Litros / Botijão Água Com Torneira – Azul  ou vermelho</t>
  </si>
  <si>
    <t>Jarra elétrica em aço inox 220 v, potencia mínima de 1500 watts, capacidade mínima de 1,7 Litros, desligamento automático, garantia mínima de 1 ano e  certificado de segurança do INMETRO.</t>
  </si>
  <si>
    <t>Jarra de vidro temperado, capacidade de 01 Lt, (microondas/freezzer), tamanho 20,2 cm x 14,6 cm x 14,7 cm aproximadamente</t>
  </si>
  <si>
    <t>Prato raso em louça, cor branca, linha Hotel, com diâmetro de 25 cm, de primeira linha.</t>
  </si>
  <si>
    <t>Recipiente em vidro p/ guarda de mantimentos (café e açúcar), formato quadrado ou circular, capacidade aprox. de 1,5 litro.</t>
  </si>
  <si>
    <r>
      <t xml:space="preserve">Taça para água, em vidro, aplicação residencial, capacidade aprox. 300 ml, medidas aprox. 12cm altura e 6cm de diâmetro; reutilizável, liso, incolor;  </t>
    </r>
    <r>
      <rPr>
        <b/>
        <sz val="10"/>
        <color theme="1"/>
        <rFont val="Century Gothic"/>
        <family val="2"/>
      </rPr>
      <t>cf. modelo proposto Figura 2</t>
    </r>
  </si>
  <si>
    <t>Toalha de mesa redonda lisa, cor branca, tecido poliéster ou misto algodão/poliéster, tamanho 1,60  cm diâmetro.</t>
  </si>
  <si>
    <r>
      <t xml:space="preserve">Xícara para chá, em porcelana, c/ pires, cor branca, capacidade aprox. 200 ml; medidas aprox. 8 cm de altura e 7cm de diâmetro p/ a xícara e 2cm de altura e 14cm de diâmetro p/ o pires,  </t>
    </r>
    <r>
      <rPr>
        <b/>
        <sz val="10"/>
        <color theme="1"/>
        <rFont val="Century Gothic"/>
        <family val="2"/>
      </rPr>
      <t>cf. modelo proposto Figura 3</t>
    </r>
  </si>
  <si>
    <t>Pedidos: 60.576 (COMAP).</t>
  </si>
  <si>
    <r>
      <t xml:space="preserve">Copo plástico para cafezinho capacidade 80 ml, caixa com </t>
    </r>
    <r>
      <rPr>
        <b/>
        <sz val="10"/>
        <color rgb="FFFF0000"/>
        <rFont val="Century Gothic"/>
        <family val="2"/>
      </rPr>
      <t>5000 copos.</t>
    </r>
  </si>
  <si>
    <r>
      <t xml:space="preserve">Pasta para documento tipo sem elástico com ferragem, em cartolina plastificada, medindo </t>
    </r>
    <r>
      <rPr>
        <sz val="10"/>
        <rFont val="Century Gothic"/>
        <family val="2"/>
      </rPr>
      <t xml:space="preserve">240 x 350 mm. </t>
    </r>
  </si>
  <si>
    <r>
      <t xml:space="preserve">Processo:  </t>
    </r>
    <r>
      <rPr>
        <b/>
        <sz val="11"/>
        <color rgb="FFFF0000"/>
        <rFont val="Calibri"/>
        <family val="2"/>
        <scheme val="minor"/>
      </rPr>
      <t>23163.000065/2018-25</t>
    </r>
  </si>
  <si>
    <r>
      <t xml:space="preserve">Modalidade:  </t>
    </r>
    <r>
      <rPr>
        <b/>
        <sz val="11"/>
        <rFont val="Calibri"/>
        <family val="2"/>
        <scheme val="minor"/>
      </rPr>
      <t>PREGÃO ELETRÔNICO Nº 01/2018 (SRP)</t>
    </r>
  </si>
  <si>
    <t>Escada doméstica em alumínio, 4 degraus, suporta 120 kg, antiferrugem, antiderrapante.</t>
  </si>
  <si>
    <t>Roletes de tinta para calculadora Ir40t - bicolor (preto e vermelho)</t>
  </si>
  <si>
    <t>Alguns itens possuem apenas um valor informado na coluna "orç 1" como pesquisa de mercado. Esse valor representa a média obtida no relatório do Painel de Preços.</t>
  </si>
  <si>
    <r>
      <rPr>
        <b/>
        <sz val="11"/>
        <color theme="1"/>
        <rFont val="Calibri"/>
        <family val="2"/>
        <scheme val="minor"/>
      </rPr>
      <t>* 309 -</t>
    </r>
    <r>
      <rPr>
        <sz val="11"/>
        <color theme="1"/>
        <rFont val="Calibri"/>
        <family val="2"/>
        <scheme val="minor"/>
      </rPr>
      <t xml:space="preserve"> A empresa contratada deverá fornecer os vazilhames em regime de empréstimo, e a entrega da água será conforme necessidade da contratante. Prazo de entrega no máximo um dia util após a solicitação.</t>
    </r>
  </si>
  <si>
    <r>
      <t xml:space="preserve">Pasta plástica em polipropileno (PP) texturizado, na cor fumê, com medidas aproximadas de </t>
    </r>
    <r>
      <rPr>
        <sz val="10"/>
        <rFont val="Century Gothic"/>
        <family val="2"/>
      </rPr>
      <t>330 mm</t>
    </r>
    <r>
      <rPr>
        <b/>
        <sz val="10"/>
        <color rgb="FFFF0000"/>
        <rFont val="Century Gothic"/>
        <family val="2"/>
      </rPr>
      <t xml:space="preserve"> </t>
    </r>
    <r>
      <rPr>
        <sz val="10"/>
        <rFont val="Century Gothic"/>
        <family val="2"/>
      </rPr>
      <t>x 245 mm x 040 mm.</t>
    </r>
  </si>
  <si>
    <r>
      <t xml:space="preserve">Pasta suspensa de plástico transparente ( propileno ) com prendedor e  identificador, na cor fume, medindo </t>
    </r>
    <r>
      <rPr>
        <sz val="10"/>
        <color rgb="FFFF0000"/>
        <rFont val="Century Gothic"/>
        <family val="2"/>
      </rPr>
      <t>aproximadamente</t>
    </r>
    <r>
      <rPr>
        <sz val="10"/>
        <rFont val="Century Gothic"/>
        <family val="2"/>
      </rPr>
      <t xml:space="preserve"> </t>
    </r>
    <r>
      <rPr>
        <sz val="10"/>
        <color rgb="FFFF0000"/>
        <rFont val="Century Gothic"/>
        <family val="2"/>
      </rPr>
      <t>367 x 245 mm</t>
    </r>
    <r>
      <rPr>
        <sz val="10"/>
        <color theme="1"/>
        <rFont val="Century Gothic"/>
        <family val="2"/>
      </rPr>
      <t>.</t>
    </r>
  </si>
  <si>
    <r>
      <t xml:space="preserve">Pasta suspensa de plástico transparente ( propileno ) com prendedor e identificador, na cor Azul, medindo </t>
    </r>
    <r>
      <rPr>
        <sz val="10"/>
        <color rgb="FFFF0000"/>
        <rFont val="Century Gothic"/>
        <family val="2"/>
      </rPr>
      <t>aproximadamente</t>
    </r>
    <r>
      <rPr>
        <sz val="10"/>
        <color theme="1"/>
        <rFont val="Century Gothic"/>
        <family val="2"/>
      </rPr>
      <t xml:space="preserve"> </t>
    </r>
    <r>
      <rPr>
        <sz val="10"/>
        <color rgb="FFFF0000"/>
        <rFont val="Century Gothic"/>
        <family val="2"/>
      </rPr>
      <t>367 x 245 mm</t>
    </r>
    <r>
      <rPr>
        <sz val="10"/>
        <color theme="1"/>
        <rFont val="Century Gothic"/>
        <family val="2"/>
      </rPr>
      <t>.</t>
    </r>
  </si>
  <si>
    <r>
      <t xml:space="preserve">Pasta suspensa de plástico transparente ( propileno ) com prendedor e identificador, na cor verde, medindo </t>
    </r>
    <r>
      <rPr>
        <sz val="10"/>
        <color rgb="FFFF0000"/>
        <rFont val="Century Gothic"/>
        <family val="2"/>
      </rPr>
      <t>aproximadamente</t>
    </r>
    <r>
      <rPr>
        <sz val="10"/>
        <color theme="1"/>
        <rFont val="Century Gothic"/>
        <family val="2"/>
      </rPr>
      <t xml:space="preserve"> </t>
    </r>
    <r>
      <rPr>
        <sz val="10"/>
        <color rgb="FFFF0000"/>
        <rFont val="Century Gothic"/>
        <family val="2"/>
      </rPr>
      <t>367 x 245 mm</t>
    </r>
    <r>
      <rPr>
        <sz val="10"/>
        <color theme="1"/>
        <rFont val="Century Gothic"/>
        <family val="2"/>
      </rPr>
      <t>.</t>
    </r>
  </si>
  <si>
    <r>
      <t xml:space="preserve">Pasta suspensa de plástico transparente ( propileno ) com prendedor e  identificador, na cor branca, medindo </t>
    </r>
    <r>
      <rPr>
        <sz val="10"/>
        <color rgb="FFFF0000"/>
        <rFont val="Century Gothic"/>
        <family val="2"/>
      </rPr>
      <t>aproximadamente</t>
    </r>
    <r>
      <rPr>
        <sz val="10"/>
        <color theme="1"/>
        <rFont val="Century Gothic"/>
        <family val="2"/>
      </rPr>
      <t xml:space="preserve"> </t>
    </r>
    <r>
      <rPr>
        <sz val="10"/>
        <color rgb="FFFF0000"/>
        <rFont val="Century Gothic"/>
        <family val="2"/>
      </rPr>
      <t>367 x 245 mm</t>
    </r>
    <r>
      <rPr>
        <sz val="10"/>
        <color theme="1"/>
        <rFont val="Century Gothic"/>
        <family val="2"/>
      </rPr>
      <t>.</t>
    </r>
  </si>
  <si>
    <r>
      <t xml:space="preserve">Pasta suspensa de plástico transparente ( propileno ) com  prendedor e identificador, na cor vermelha, medindo </t>
    </r>
    <r>
      <rPr>
        <sz val="10"/>
        <color rgb="FFFF0000"/>
        <rFont val="Century Gothic"/>
        <family val="2"/>
      </rPr>
      <t>aproximadamente</t>
    </r>
    <r>
      <rPr>
        <sz val="10"/>
        <color theme="1"/>
        <rFont val="Century Gothic"/>
        <family val="2"/>
      </rPr>
      <t xml:space="preserve"> </t>
    </r>
    <r>
      <rPr>
        <sz val="10"/>
        <color rgb="FFFF0000"/>
        <rFont val="Century Gothic"/>
        <family val="2"/>
      </rPr>
      <t>367 x 245 mm.</t>
    </r>
  </si>
  <si>
    <r>
      <t xml:space="preserve">Papel manteiga, para desenho, gramatura </t>
    </r>
    <r>
      <rPr>
        <sz val="10"/>
        <color rgb="FFFF0000"/>
        <rFont val="Century Gothic"/>
        <family val="2"/>
      </rPr>
      <t>41 gr/m2</t>
    </r>
    <r>
      <rPr>
        <sz val="10"/>
        <rFont val="Century Gothic"/>
        <family val="2"/>
      </rPr>
      <t xml:space="preserve">, tamanho A4. Bloco com 100 folhas - </t>
    </r>
  </si>
  <si>
    <r>
      <t xml:space="preserve">Papel manteiga, para desenho, gramatura </t>
    </r>
    <r>
      <rPr>
        <sz val="10"/>
        <color rgb="FFFF0000"/>
        <rFont val="Century Gothic"/>
        <family val="2"/>
      </rPr>
      <t>41gr/m2</t>
    </r>
    <r>
      <rPr>
        <sz val="10"/>
        <color theme="1"/>
        <rFont val="Century Gothic"/>
        <family val="2"/>
      </rPr>
      <t xml:space="preserve">, larg. 1 m, rolo de 20m. </t>
    </r>
  </si>
  <si>
    <r>
      <t xml:space="preserve">Papel kraft em bobina, gramatura 80 g/m2, com </t>
    </r>
    <r>
      <rPr>
        <sz val="10"/>
        <color rgb="FFFF0000"/>
        <rFont val="Century Gothic"/>
        <family val="2"/>
      </rPr>
      <t>aproximadamente 1,10m de largura e rolo em torno de 25 Kg.</t>
    </r>
  </si>
  <si>
    <r>
      <t xml:space="preserve">Papel almaço, gramatura 75 g/m2, </t>
    </r>
    <r>
      <rPr>
        <sz val="10"/>
        <color rgb="FFFF0000"/>
        <rFont val="Century Gothic"/>
        <family val="2"/>
      </rPr>
      <t>comprimento aproximado de 330 mm</t>
    </r>
    <r>
      <rPr>
        <sz val="10"/>
        <color theme="1"/>
        <rFont val="Century Gothic"/>
        <family val="2"/>
      </rPr>
      <t>, com pauta e margem.</t>
    </r>
  </si>
  <si>
    <r>
      <t xml:space="preserve">Papel almaço, quadriculado, 75g/m², celulose vegetal, </t>
    </r>
    <r>
      <rPr>
        <sz val="10"/>
        <color rgb="FFFF0000"/>
        <rFont val="Century Gothic"/>
        <family val="2"/>
      </rPr>
      <t>comprimento aproximado de 330 mm</t>
    </r>
    <r>
      <rPr>
        <sz val="10"/>
        <color theme="1"/>
        <rFont val="Century Gothic"/>
        <family val="2"/>
      </rPr>
      <t>.</t>
    </r>
  </si>
  <si>
    <r>
      <rPr>
        <sz val="10"/>
        <rFont val="Century Gothic"/>
        <family val="2"/>
      </rPr>
      <t xml:space="preserve">Envelope, material papel, </t>
    </r>
    <r>
      <rPr>
        <sz val="10"/>
        <color rgb="FFFF0000"/>
        <rFont val="Century Gothic"/>
        <family val="2"/>
      </rPr>
      <t>gramatura 90 g/m2,</t>
    </r>
    <r>
      <rPr>
        <sz val="10"/>
        <rFont val="Century Gothic"/>
        <family val="2"/>
      </rPr>
      <t xml:space="preserve"> comprimento 250 mm, largura 176 mm, cor BRANCA. Caixa com 250 envelopes.</t>
    </r>
  </si>
  <si>
    <t>Açúcar cristal, fardo de 10 Kg.</t>
  </si>
  <si>
    <r>
      <t>Água Mineral potável sem gás, envasada em garrafão PET de 20 litros, lacrados, dentro dos padrões estabelecidos pelo Departamento Nacional de Produção Mineral - DNPM e Agência Nacional de Vigilância Sanitária - ANVISA, com marca, procedência e validade (no mínimo de</t>
    </r>
    <r>
      <rPr>
        <sz val="10"/>
        <rFont val="Century Gothic"/>
        <family val="2"/>
      </rPr>
      <t xml:space="preserve"> 90 dias</t>
    </r>
    <r>
      <rPr>
        <sz val="10"/>
        <color theme="1"/>
        <rFont val="Century Gothic"/>
        <family val="2"/>
      </rPr>
      <t>) impressas na embalagem do produto.*</t>
    </r>
  </si>
  <si>
    <r>
      <t xml:space="preserve">Chá </t>
    </r>
    <r>
      <rPr>
        <sz val="10"/>
        <rFont val="Century Gothic"/>
        <family val="2"/>
      </rPr>
      <t>camomila</t>
    </r>
    <r>
      <rPr>
        <sz val="10"/>
        <color theme="1"/>
        <rFont val="Century Gothic"/>
        <family val="2"/>
      </rPr>
      <t>, caixa com 10 sachês.</t>
    </r>
  </si>
  <si>
    <r>
      <t xml:space="preserve">Colher pequena p/ </t>
    </r>
    <r>
      <rPr>
        <sz val="10"/>
        <rFont val="Century Gothic"/>
        <family val="2"/>
      </rPr>
      <t>chá</t>
    </r>
    <r>
      <rPr>
        <sz val="10"/>
        <color theme="1"/>
        <rFont val="Century Gothic"/>
        <family val="2"/>
      </rPr>
      <t>, em aço inoxidável (inclusive cabo).</t>
    </r>
  </si>
  <si>
    <t>Papel para impressão, (ploter), gramatura 75 g/m2, largura 36", comprimento 50 metros</t>
  </si>
  <si>
    <t>Porta papel toalha, para papel dois ou três dobras, em material plástico ABS e cor branca, compatíveis para uso do material descrito no item 298</t>
  </si>
  <si>
    <t>ABRAÇADEIRA DE NYLON DE 140 X 3.6 MM, COR BRANCA, PACOTE COM 100 UNIDADES.</t>
  </si>
  <si>
    <t>ABRAÇADEIRA DE NYLON DE 140 X 3.6 MM, COR PRETO, PACOTE COM 100 UNIDADES.</t>
  </si>
  <si>
    <t>ABRAÇADEIRA DE NYLON DE 200 X 3.6 MM, COR BRANCA, PACOTE COM 100 UNIDADES.</t>
  </si>
  <si>
    <t>ABRAÇADEIRA DE NYLON DE 300 X 4,8 MM, COR PRETO, PACOTE COM 100 UNIDADES.</t>
  </si>
  <si>
    <t>ABRAÇADEIRA DE NYLON DE 400 X 4,8 MM, COR BRANCA, PACOTE COM 100 UNIDADES.</t>
  </si>
  <si>
    <t>Adesivo cola silicone, bisnaga 50g</t>
  </si>
  <si>
    <t>Base de corte tamanho A1</t>
  </si>
  <si>
    <t>BATERIA DE LÍTION CR2032, 3 VOLTS</t>
  </si>
  <si>
    <t>Bateria Recarregável 9v 250 mah</t>
  </si>
  <si>
    <t>Caixa organizadora material polipropileno, formato retangular com alças, tampa com trava, 2 fechos laterais para fechamento da caixa, base larga, cor transparente, dimensões largura 24,5 cm altura 22 cm profundidade 32 cm capacidade 7,5 litros.</t>
  </si>
  <si>
    <t>Caixa organizadora material polipropileno, formato retangular com alças, tampa com trava, 2 fechos laterais para fechamento da caixa, base larga, cor transparente, dimensões largura 29,5 cm altura 27 cm profundidade 32 cm capacidade 14,5 litros.</t>
  </si>
  <si>
    <t>Caixa plástica agrícola vazada, totalmente Vazada, Porta-Etiquetas, Dimensões Externas – 31 cm de altura x 60 cm de comprimento x 40 cm de largura, Peso do Produto: 2,100 kg, Capacidade Volumétrica – 60 Litros, Capacidade de Carga por Caixa – 30 kg, Capacidade de Carga em empilhamento – 330 kg, Cor Preta</t>
  </si>
  <si>
    <r>
      <t>Caneta esferográfica tipo RETRÁTIL - cor da tinta </t>
    </r>
    <r>
      <rPr>
        <b/>
        <sz val="10"/>
        <color rgb="FF333333"/>
        <rFont val="Century Gothic"/>
        <family val="2"/>
      </rPr>
      <t>AZUL</t>
    </r>
    <r>
      <rPr>
        <sz val="10"/>
        <color rgb="FF333333"/>
        <rFont val="Century Gothic"/>
        <family val="2"/>
      </rPr>
      <t>. Material PVC, corpo plástico transparente (sem estampas). Ponta média de no mínimo 1,00 mm e esfera de tungstênio, a tinta deverá ser de ótima qualidade permitindo assim uma secagem rápida e evitando borrões, comprimento da caneta de no mínimo 14,5 cm, caixa com 12 unidades. OBS: COM GRIP EMBORRACHADO da cor da tinta. SIMILAR COM: PILOT, BIC E FABER CASTELL.</t>
    </r>
  </si>
  <si>
    <r>
      <t>Caneta esferográfica tipo RETRÁTIL - cor da tinta</t>
    </r>
    <r>
      <rPr>
        <b/>
        <sz val="10"/>
        <color rgb="FF333333"/>
        <rFont val="Century Gothic"/>
        <family val="2"/>
      </rPr>
      <t>PRETA</t>
    </r>
    <r>
      <rPr>
        <sz val="10"/>
        <color rgb="FF333333"/>
        <rFont val="Century Gothic"/>
        <family val="2"/>
      </rPr>
      <t>. Material PVC, corpo plástico transparente (sem estampas). Ponta média de no mínimo 1,00 mm e esfera de tungstênio, a tinta deverá ser de ótima qualidade permitindo assim uma secagem rápida e evitando borrões, comprimento da caneta de no mínimo 14,5 cm, caixa com 12 unidades. OBS: COM GRIP EMBORRACHADO da cor da tinta. SIMILAR COM: PILOT, BIC E FABER CASTELL.</t>
    </r>
  </si>
  <si>
    <r>
      <t>Caneta esferográfica tipo RETRÁTIL - cor da tinta</t>
    </r>
    <r>
      <rPr>
        <b/>
        <sz val="10"/>
        <color rgb="FF333333"/>
        <rFont val="Century Gothic"/>
        <family val="2"/>
      </rPr>
      <t>VERMELHA</t>
    </r>
    <r>
      <rPr>
        <sz val="10"/>
        <color rgb="FF333333"/>
        <rFont val="Century Gothic"/>
        <family val="2"/>
      </rPr>
      <t>. Material PVC , corpo plástico transparente (sem estampas). Ponta média de no mínimo 1,00 mm e esfera de tungstênio, a tinta deverá ser de ótima qualidade permitindo assim uma secagem rápida e evitando borrões, comprimento da caneta de no mínimo 14,5 cm , caixa com 12 unidades. OBS: COM GRIP EMBORRACHADO da cor da tinta. SIMILAR COM: PILOT, BIC E FABER CASTELL.</t>
    </r>
  </si>
  <si>
    <r>
      <t>Caneta esferográfica, material resistente, composição: Resinas termoplásticas, tinta e solventes, esfera de tungstênio, quantidade cargas 1, ponta de latão 1,0mm com esfera de tungstênio, “</t>
    </r>
    <r>
      <rPr>
        <i/>
        <sz val="10"/>
        <color rgb="FF333333"/>
        <rFont val="Century Gothic"/>
        <family val="2"/>
      </rPr>
      <t>com orifício para evitar vazamentos</t>
    </r>
    <r>
      <rPr>
        <sz val="10"/>
        <color rgb="FF333333"/>
        <rFont val="Century Gothic"/>
        <family val="2"/>
      </rPr>
      <t>”, tipo escrita média e macia, “</t>
    </r>
    <r>
      <rPr>
        <i/>
        <sz val="10"/>
        <color rgb="FF333333"/>
        <rFont val="Century Gothic"/>
        <family val="2"/>
      </rPr>
      <t>sem falhas</t>
    </r>
    <r>
      <rPr>
        <sz val="10"/>
        <color rgb="FF333333"/>
        <rFont val="Century Gothic"/>
        <family val="2"/>
      </rPr>
      <t>” e borrões, cor tinta </t>
    </r>
    <r>
      <rPr>
        <b/>
        <sz val="10"/>
        <color rgb="FF333333"/>
        <rFont val="Century Gothic"/>
        <family val="2"/>
      </rPr>
      <t>VERDE</t>
    </r>
    <r>
      <rPr>
        <sz val="10"/>
        <color rgb="FF333333"/>
        <rFont val="Century Gothic"/>
        <family val="2"/>
      </rPr>
      <t>, características adicionais: “</t>
    </r>
    <r>
      <rPr>
        <i/>
        <sz val="10"/>
        <color rgb="FF333333"/>
        <rFont val="Century Gothic"/>
        <family val="2"/>
      </rPr>
      <t>corpo  transparente</t>
    </r>
    <r>
      <rPr>
        <sz val="10"/>
        <color rgb="FF333333"/>
        <rFont val="Century Gothic"/>
        <family val="2"/>
      </rPr>
      <t>”, tampa e plug traseiro antiasfixiante, acondicionada em embalagem caixa com 50 unidades, prazo de validade: mínimo de 12 (doze) meses (conferido a partir do ato da entrega). Marca de Referência: BIC, equivalente ou de melhor qualidade. Poderá ser exigida amostra de uma caixa para análise das especificações.”</t>
    </r>
  </si>
  <si>
    <r>
      <t>Caneta esferográfica, material resistente, composição: Resinas termoplásticas, tinta e solventes, esfera de tungstênio, quantidade cargas 1, ponta de latão 1,0mm com esfera de tungstênio, “</t>
    </r>
    <r>
      <rPr>
        <i/>
        <sz val="10"/>
        <color rgb="FF333333"/>
        <rFont val="Century Gothic"/>
        <family val="2"/>
      </rPr>
      <t>com orifício para evitar vazamentos</t>
    </r>
    <r>
      <rPr>
        <sz val="10"/>
        <color rgb="FF333333"/>
        <rFont val="Century Gothic"/>
        <family val="2"/>
      </rPr>
      <t>”, tipo escrita média e macia, “</t>
    </r>
    <r>
      <rPr>
        <i/>
        <sz val="10"/>
        <color rgb="FF333333"/>
        <rFont val="Century Gothic"/>
        <family val="2"/>
      </rPr>
      <t>sem falhas</t>
    </r>
    <r>
      <rPr>
        <sz val="10"/>
        <color rgb="FF333333"/>
        <rFont val="Century Gothic"/>
        <family val="2"/>
      </rPr>
      <t>” e borrões, cor tinta </t>
    </r>
    <r>
      <rPr>
        <b/>
        <sz val="10"/>
        <color rgb="FF333333"/>
        <rFont val="Century Gothic"/>
        <family val="2"/>
      </rPr>
      <t>AZUL</t>
    </r>
    <r>
      <rPr>
        <sz val="10"/>
        <color rgb="FF333333"/>
        <rFont val="Century Gothic"/>
        <family val="2"/>
      </rPr>
      <t>, características adicionais: “</t>
    </r>
    <r>
      <rPr>
        <i/>
        <sz val="10"/>
        <color rgb="FF333333"/>
        <rFont val="Century Gothic"/>
        <family val="2"/>
      </rPr>
      <t>corpo  transparente</t>
    </r>
    <r>
      <rPr>
        <sz val="10"/>
        <color rgb="FF333333"/>
        <rFont val="Century Gothic"/>
        <family val="2"/>
      </rPr>
      <t>”, tampa e plug traseiro antiasfixiante, acondicionada em embalagem caixa com 50 unidades, prazo de validade: mínimo de 12 (doze) meses (conferido a partir do ato da entrega). Marca de Referência: BIC, equivalente ou de melhor qualidade. Poderá ser exigida amostra de uma caixa para análise das especificações.”</t>
    </r>
  </si>
  <si>
    <r>
      <t>Caneta esferográfica, material resistente, composição: Resinas termoplásticas, tinta e solventes, esfera de tungstênio, quantidade cargas 1, ponta de latão 1,0mm com esfera de tungstênio, com orifício para evitar vazamentos, tipo escrita média e macia, sem falhas e borrões, cor tinta </t>
    </r>
    <r>
      <rPr>
        <b/>
        <sz val="10"/>
        <color rgb="FF333333"/>
        <rFont val="Century Gothic"/>
        <family val="2"/>
      </rPr>
      <t>PRETA</t>
    </r>
    <r>
      <rPr>
        <sz val="10"/>
        <color rgb="FF333333"/>
        <rFont val="Century Gothic"/>
        <family val="2"/>
      </rPr>
      <t>, características adicionais: corpo  transparente, tampa e plug traseiro antiasfixiante, acondicionada em embalagem caixa com 50 unidades, prazo de validade: mínimo de 12 (doze) meses (conferido a partir do ato da entrega). Marca de Referência: BIC, equivalente ou de melhor qualidade. Poderá ser exigida amostra de uma caixa para análise das especificações</t>
    </r>
  </si>
  <si>
    <r>
      <t>Caneta esferográfica, material resistente, composição: Resinas termoplásticas, tinta e solventes, esfera de tungstênio, quantidade cargas 1, ponta de latão 1,0mm com esfera de tungstênio, com orifício para evitar vazamentos, tipo escrita média e macia, sem falhas e borrões, cor tinta </t>
    </r>
    <r>
      <rPr>
        <b/>
        <sz val="10"/>
        <color rgb="FF333333"/>
        <rFont val="Century Gothic"/>
        <family val="2"/>
      </rPr>
      <t>VERMELHA</t>
    </r>
    <r>
      <rPr>
        <sz val="10"/>
        <color rgb="FF333333"/>
        <rFont val="Century Gothic"/>
        <family val="2"/>
      </rPr>
      <t>, características adicionais: corpo  transparente, tampa e plug traseiro antiasfixiante, acondicionada em embalagem caixa com 50 unidades, prazo de validade: mínimo de 12 (doze) meses (conferido a partir do ato da entrega). Marca de Referência: BIC, equivalente ou de melhor qualidade. Poderá ser exigida amostra de uma caixa para análise das especificações</t>
    </r>
  </si>
  <si>
    <t>Caneta nanquim 0,5</t>
  </si>
  <si>
    <t>Caneta nanquim 0,8</t>
  </si>
  <si>
    <t>Caneta nanquim 0,9</t>
  </si>
  <si>
    <r>
      <t>Caneta pincel marca texto cores fluorescentes, à base de água, não tóxico, secagem rápida, boa resistência à luz, ponta macia, características adicionais: espessura do traço 2,5mm, cor </t>
    </r>
    <r>
      <rPr>
        <b/>
        <sz val="10"/>
        <color rgb="FF333333"/>
        <rFont val="Century Gothic"/>
        <family val="2"/>
      </rPr>
      <t>AMARELA</t>
    </r>
    <r>
      <rPr>
        <sz val="10"/>
        <color rgb="FF333333"/>
        <rFont val="Century Gothic"/>
        <family val="2"/>
      </rPr>
      <t>, prazo de validade: mínimo de 12 (doze) meses (conferido a partir do ato da entrega).Marca de Referência: PILOT, equivalente ou de melhor qualidade. Poderá ser exigida amostra de uma unidade para análise das especificações.</t>
    </r>
  </si>
  <si>
    <r>
      <t>Caneta pincel marca texto cores fluorescentes, à base de água, não tóxico, secagem rápida, boa resistência à luz, ponta macia, características adicionais: espessura do traço 2,5mm, cor </t>
    </r>
    <r>
      <rPr>
        <b/>
        <sz val="10"/>
        <color rgb="FF333333"/>
        <rFont val="Century Gothic"/>
        <family val="2"/>
      </rPr>
      <t>LARANJA</t>
    </r>
    <r>
      <rPr>
        <sz val="10"/>
        <color rgb="FF333333"/>
        <rFont val="Century Gothic"/>
        <family val="2"/>
      </rPr>
      <t>, prazo de validade: mínimo de 12 (doze) meses (conferido a partir do ato da entrega).Marca de Referência: PILOT, equivalente ou de melhor qualidade. Poderá ser exigida amostra de uma unidade para análise das especificações.</t>
    </r>
  </si>
  <si>
    <r>
      <t>Caneta pincel marca texto cores fluorescentes, à base de água, não tóxico, secagem rápida, boa resistência à luz, ponta macia, características adicionais: espessura do traço 2,5mm, cor </t>
    </r>
    <r>
      <rPr>
        <b/>
        <sz val="10"/>
        <color rgb="FF333333"/>
        <rFont val="Century Gothic"/>
        <family val="2"/>
      </rPr>
      <t>ROSA</t>
    </r>
    <r>
      <rPr>
        <sz val="10"/>
        <color rgb="FF333333"/>
        <rFont val="Century Gothic"/>
        <family val="2"/>
      </rPr>
      <t>, prazo de validade: mínimo de 12 (doze) meses (conferido a partir do ato da entrega).Marca de Referência: PILOT, equivalente ou de melhor qualidade. Poderá ser exigida amostra de uma unidade para análise das especificações.</t>
    </r>
  </si>
  <si>
    <r>
      <t>Caneta pincel marca texto cores fluorescentes, à base de água, não tóxico, secagem rápida, boa resistência à luz, ponta macia, características adicionais: espessura do traço 2,5mm, cor </t>
    </r>
    <r>
      <rPr>
        <b/>
        <sz val="10"/>
        <color rgb="FF333333"/>
        <rFont val="Century Gothic"/>
        <family val="2"/>
      </rPr>
      <t>VERDE</t>
    </r>
    <r>
      <rPr>
        <sz val="10"/>
        <color rgb="FF333333"/>
        <rFont val="Century Gothic"/>
        <family val="2"/>
      </rPr>
      <t>, prazo de validade: mínimo de 12 (doze) meses (conferido a partir do ato da entrega).Marca de Referência: PILOT, equivalente ou de melhor qualidade. Poderá ser exigida amostra de uma unidade para análise das especificações.</t>
    </r>
  </si>
  <si>
    <t>Cartolina, gramatura 180 g/m2, largura 550 mm, comprimento 730 mm, cor  azul.</t>
  </si>
  <si>
    <t>Cartolina, gramatura 180 g/m2, largura 550 mm, comprimento 730 mm, cor  branca</t>
  </si>
  <si>
    <t>Cartucho para recarga de pincel para quadro branco, 5,5  ml, compatível  com  pilot  WBMA  -  WBM-M,  tinta  líquida  na  cor azul.</t>
  </si>
  <si>
    <t>Cartucho para recarga de pincel para quadro branco, 5,5  ml, compatível  com  pilot  WBMA  -  WBM-M,  tinta  líquida  na  cor laranja</t>
  </si>
  <si>
    <t>Cartucho para recarga de pincel para quadro branco, 5,5  ml, compatível  com  pilot  WBMA  -  WBM-M,  tinta  líquida  na  cor preto.</t>
  </si>
  <si>
    <t>Cartucho para recarga de pincel para quadro branco, 5,5  ml, compatível  com  pilot  WBMA  -  WBM-M,  tinta  líquida  na  cor verde</t>
  </si>
  <si>
    <t>Cartucho para recarga de pincel para quadro branco, 5,5  ml, compatível  com  pilot  WBMA  -  WBM-M,  tinta  líquida  na  cor violeta</t>
  </si>
  <si>
    <t>Cartucho para recarga de pincel para quadro branco, 5,5 ml, compatível com  pilot  WBMA  -  WBM-M,  tinta  líquida  na  cor vermelha.</t>
  </si>
  <si>
    <t>Chaveiro em acrílico, 60x27mm (para  personalizar), acompanhando  corrente  e  argola  em  metal  e  etiqueta  para identificação,  para  ser  utilizado  na  identificação  de  armários escolares.</t>
  </si>
  <si>
    <t>Cola bastão, secagem rápida, tubo com 8 g. Validade de no mínimo 1 ano.</t>
  </si>
  <si>
    <t>Cola Instantânea, do tipo extra forte, com secagem em segundos, tubo ou bisnaga de no mínimo 5g e com tampa antientupimento. Aplicação: acrílico, louça, vidro e plástico. Validade de no mínimo 1 ano.</t>
  </si>
  <si>
    <t>Cola líquida, branca, não tóxica, lavável, tubo de 90g, composição: acetato de polivílina, com selo do INMETRO. Tipo Escolar. Com bico aplicador. Validade de no mínimo 1 ano.</t>
  </si>
  <si>
    <t>Cola, composição silicone, aplicação pistola quente, características adicionais com 11 mm de diâmetro e 30 cm de comprimento, tipo bastão. Validade de no mínimo 1 ano.</t>
  </si>
  <si>
    <t>Envelope, material papel, gramatura 90 g/m2, comprimento 250 mm, largura 176 mm, cor BRANCA. Caixa com 250 envelopes.</t>
  </si>
  <si>
    <t>Estilete de precisão</t>
  </si>
  <si>
    <t>Etiqueta adesiva branca, 33,9mm x 99,0mm. Caixa com 100 folhas - 1600 etiquetas - 16 etiquetas por folha,</t>
  </si>
  <si>
    <t>Etiqueta adesiva branca, 38,1 mm x 99,0 mm. Caixa com 100 folhas - 1400 etiquetas - 14 etiquetas por folha,</t>
  </si>
  <si>
    <t>EXTENSÃO ELÉTRICA, SIMPLES, 10 M, 250 V, TOMADA FÊMEA MONOFÍSICA E PLUGUE MACHO MONOFÍSICO, 10 A.</t>
  </si>
  <si>
    <t>Fita adesiva “transparente” para empacotamento, rolo com largura 48 mm x 45 m, polipropileno. Validade de no mínimo 1 ano.</t>
  </si>
  <si>
    <t>Fita adesiva crepe, cor bege, largura 19 mm, comprimento 50 m. Validade de no mínimo 1 ano.</t>
  </si>
  <si>
    <t>Fita adesiva crepe, largura 48 mm, comprimento 50 m. Validade de no mínimo 1 ano.</t>
  </si>
  <si>
    <t>Fita adesiva dupla face, acetato, rolo com 19 mm x 30 m. Validade de no mínimo 1 ano.</t>
  </si>
  <si>
    <t>Fita adesiva transparente, largura 12 mm, comprimento 30 m. Validade de no mínimo 1 ano.</t>
  </si>
  <si>
    <t>Fita adesiva vegetal (mágica) rolo 12 mm x 33 m. Validade de no mínimo 1 ano.</t>
  </si>
  <si>
    <t>Fita adesiva vegetal (mágica) rolo, 25mm x 65mm. Validade de no mínimo 1 ano.</t>
  </si>
  <si>
    <t>Fita isolante 19 mm x 20 m. Validade de no mínimo 1 ano.</t>
  </si>
  <si>
    <t>Fita para rotulador 9 mm x 8 m, preto / branco. Validade de no mínimo 1 ano.</t>
  </si>
  <si>
    <t>Fita plástica zebrada para demarcação, sem adesivo, cor amarela/preta, medindo 70 mm x 200 m.</t>
  </si>
  <si>
    <t>Giz de cera com 12 cores – Giz de cera bastão; atóxico; composto de cera, cargas minerais inertes e pigmento.</t>
  </si>
  <si>
    <t>Grampeador de alta pressão ideal para tapeçaria a estofados</t>
  </si>
  <si>
    <t>Organizador de mesa, em acrílico de alta durabilidade, medindo aproximadamente  123  mm  de  espessura,  por  338  mm comprimento e 295 mm de largura, para armazenar documentos, utilizado nas posições horizontal ou vertical.</t>
  </si>
  <si>
    <t>Organizador para pastas suspensas em plástico ou acrílico, sem tampa, Dimensões mínima A x C x L: 27,1 x 43 x 16,4cm</t>
  </si>
  <si>
    <t>Papel almaço, gramatura 75 g/m2, comprimento aproximado de 330 mm, com pauta e margem.</t>
  </si>
  <si>
    <t>Papel almaço, quadriculado, 75g/m², celulose vegetal, comprimento aproximado de 330 mm.</t>
  </si>
  <si>
    <t>Papel CANSON, tamanho A3, comprimento 420 MM, largura 297 MM, gramatura 200 G/ M2, cor creme, aplicação desenho artístico. Bloco com 50 folhas</t>
  </si>
  <si>
    <r>
      <t>Papel Celofane, cor </t>
    </r>
    <r>
      <rPr>
        <b/>
        <sz val="10"/>
        <color rgb="FF333333"/>
        <rFont val="Century Gothic"/>
        <family val="2"/>
      </rPr>
      <t>preto</t>
    </r>
    <r>
      <rPr>
        <sz val="10"/>
        <color rgb="FF333333"/>
        <rFont val="Century Gothic"/>
        <family val="2"/>
      </rPr>
      <t>,  dimensão mínima 80 X 100 CM</t>
    </r>
  </si>
  <si>
    <r>
      <t>Papel Celofane, cor </t>
    </r>
    <r>
      <rPr>
        <b/>
        <sz val="10"/>
        <color rgb="FF333333"/>
        <rFont val="Century Gothic"/>
        <family val="2"/>
      </rPr>
      <t>branco</t>
    </r>
    <r>
      <rPr>
        <sz val="10"/>
        <color rgb="FF333333"/>
        <rFont val="Century Gothic"/>
        <family val="2"/>
      </rPr>
      <t> – Dimensão mínima 80 X 100 CM</t>
    </r>
  </si>
  <si>
    <r>
      <t>Papel Celofane, cor </t>
    </r>
    <r>
      <rPr>
        <b/>
        <sz val="10"/>
        <color rgb="FF333333"/>
        <rFont val="Century Gothic"/>
        <family val="2"/>
      </rPr>
      <t>azul, </t>
    </r>
    <r>
      <rPr>
        <sz val="10"/>
        <color rgb="FF333333"/>
        <rFont val="Century Gothic"/>
        <family val="2"/>
      </rPr>
      <t>dimensão mínima 80 X 100 CM</t>
    </r>
  </si>
  <si>
    <r>
      <t>Papel Celofane, cor </t>
    </r>
    <r>
      <rPr>
        <b/>
        <sz val="10"/>
        <color rgb="FF333333"/>
        <rFont val="Century Gothic"/>
        <family val="2"/>
      </rPr>
      <t>amarelo</t>
    </r>
    <r>
      <rPr>
        <sz val="10"/>
        <color rgb="FF333333"/>
        <rFont val="Century Gothic"/>
        <family val="2"/>
      </rPr>
      <t>, dimensão mínima 80 X 100 CM</t>
    </r>
  </si>
  <si>
    <r>
      <t>Papel Celofane, cor </t>
    </r>
    <r>
      <rPr>
        <b/>
        <sz val="10"/>
        <color rgb="FF333333"/>
        <rFont val="Century Gothic"/>
        <family val="2"/>
      </rPr>
      <t>vermelho</t>
    </r>
    <r>
      <rPr>
        <sz val="10"/>
        <color rgb="FF333333"/>
        <rFont val="Century Gothic"/>
        <family val="2"/>
      </rPr>
      <t>, dimensão mínima 80 X 100 CM</t>
    </r>
  </si>
  <si>
    <r>
      <t>Papel Celofane,  cor </t>
    </r>
    <r>
      <rPr>
        <b/>
        <sz val="10"/>
        <color rgb="FF333333"/>
        <rFont val="Century Gothic"/>
        <family val="2"/>
      </rPr>
      <t>verde</t>
    </r>
    <r>
      <rPr>
        <sz val="10"/>
        <color rgb="FF333333"/>
        <rFont val="Century Gothic"/>
        <family val="2"/>
      </rPr>
      <t>, dimensão mínima 80 X 100 CM</t>
    </r>
  </si>
  <si>
    <r>
      <t>Papel Celofane, cor </t>
    </r>
    <r>
      <rPr>
        <b/>
        <sz val="10"/>
        <color rgb="FF333333"/>
        <rFont val="Century Gothic"/>
        <family val="2"/>
      </rPr>
      <t>roxo</t>
    </r>
    <r>
      <rPr>
        <sz val="10"/>
        <color rgb="FF333333"/>
        <rFont val="Century Gothic"/>
        <family val="2"/>
      </rPr>
      <t>, dimensão mínima 80 X 100 CM</t>
    </r>
  </si>
  <si>
    <r>
      <t>Papel Crepom, cor </t>
    </r>
    <r>
      <rPr>
        <b/>
        <sz val="10"/>
        <color rgb="FF333333"/>
        <rFont val="Century Gothic"/>
        <family val="2"/>
      </rPr>
      <t>preto</t>
    </r>
    <r>
      <rPr>
        <sz val="10"/>
        <color rgb="FF333333"/>
        <rFont val="Century Gothic"/>
        <family val="2"/>
      </rPr>
      <t>, dimensão mínima 0,48 X 2,00 M</t>
    </r>
  </si>
  <si>
    <r>
      <t>Papel Crepom, cor </t>
    </r>
    <r>
      <rPr>
        <b/>
        <sz val="10"/>
        <color rgb="FF333333"/>
        <rFont val="Century Gothic"/>
        <family val="2"/>
      </rPr>
      <t>branco</t>
    </r>
    <r>
      <rPr>
        <sz val="10"/>
        <color rgb="FF333333"/>
        <rFont val="Century Gothic"/>
        <family val="2"/>
      </rPr>
      <t>, dimensão mínima 0,48 X 2,00 M</t>
    </r>
  </si>
  <si>
    <r>
      <t>Papel Crepom, cor </t>
    </r>
    <r>
      <rPr>
        <b/>
        <sz val="10"/>
        <color rgb="FF333333"/>
        <rFont val="Century Gothic"/>
        <family val="2"/>
      </rPr>
      <t>azul</t>
    </r>
    <r>
      <rPr>
        <sz val="10"/>
        <color rgb="FF333333"/>
        <rFont val="Century Gothic"/>
        <family val="2"/>
      </rPr>
      <t>, dimensão mínima 0,48 X 2,00 M</t>
    </r>
  </si>
  <si>
    <r>
      <t>Papel Crepom, cor </t>
    </r>
    <r>
      <rPr>
        <b/>
        <sz val="10"/>
        <color rgb="FF333333"/>
        <rFont val="Century Gothic"/>
        <family val="2"/>
      </rPr>
      <t>amarelo</t>
    </r>
    <r>
      <rPr>
        <sz val="10"/>
        <color rgb="FF333333"/>
        <rFont val="Century Gothic"/>
        <family val="2"/>
      </rPr>
      <t>, dimensão mínima 0,48 X 2,00 M</t>
    </r>
  </si>
  <si>
    <r>
      <t>Papel Crepom, cor </t>
    </r>
    <r>
      <rPr>
        <b/>
        <sz val="10"/>
        <color rgb="FF333333"/>
        <rFont val="Century Gothic"/>
        <family val="2"/>
      </rPr>
      <t>vermelho</t>
    </r>
    <r>
      <rPr>
        <sz val="10"/>
        <color rgb="FF333333"/>
        <rFont val="Century Gothic"/>
        <family val="2"/>
      </rPr>
      <t>, dimensão mínima 0,48 X 2,00 M</t>
    </r>
  </si>
  <si>
    <r>
      <t>Papel Crepom, cor </t>
    </r>
    <r>
      <rPr>
        <b/>
        <sz val="10"/>
        <color rgb="FF333333"/>
        <rFont val="Century Gothic"/>
        <family val="2"/>
      </rPr>
      <t>verde</t>
    </r>
    <r>
      <rPr>
        <sz val="10"/>
        <color rgb="FF333333"/>
        <rFont val="Century Gothic"/>
        <family val="2"/>
      </rPr>
      <t>, dimensão mínima 0,48 X 2,00 M</t>
    </r>
  </si>
  <si>
    <r>
      <t>Papel Crepom, cor </t>
    </r>
    <r>
      <rPr>
        <b/>
        <sz val="10"/>
        <color rgb="FF333333"/>
        <rFont val="Century Gothic"/>
        <family val="2"/>
      </rPr>
      <t>roxo</t>
    </r>
    <r>
      <rPr>
        <sz val="10"/>
        <color rgb="FF333333"/>
        <rFont val="Century Gothic"/>
        <family val="2"/>
      </rPr>
      <t>, dimensão mínima 0,48 X 2,00 M</t>
    </r>
  </si>
  <si>
    <t>Papel fotográfico A4 com brilho, gramatura 150 g/m².  Pacote com 50 folhas.</t>
  </si>
  <si>
    <t>Papel jornal, material celulose vegetal, comprimento 420 MM, largura 297 MM, gramatura 50 G/M2, formato A3 bloco com 50 folhas</t>
  </si>
  <si>
    <t>Papel kraft em bobina, gramatura 80 g/m2, com aproximadamente 1,10m de largura e rolo em torno de 25 Kg.</t>
  </si>
  <si>
    <t>Papel manteiga, para desenho, gramatura 41 gr/m2, tamanho A4. Bloco com 100 folhas -</t>
  </si>
  <si>
    <t>Papel multi A3 297 x 420 mm, 180 g/m2, pacote com 20 folhas</t>
  </si>
  <si>
    <t>Papel vergê  A4 na cor madre pérola. gramatura 120 g/m², Pacote com 50 folhas.</t>
  </si>
  <si>
    <t>Papel vergê  A4 na cor verde. gramatura 120 g/m². Pacote com 50 folhas.</t>
  </si>
  <si>
    <t>Papel vergê A4 branco (diamante). gramatura 120 g/m² .  Pacote com 50 folhas.</t>
  </si>
  <si>
    <t>Papel vergê A4 turmalina gramatura 120 g/m².  Pacote com 50 folhas.</t>
  </si>
  <si>
    <t>Pasta plástica em polipropileno (PP) texturizado, na cor fumê, com medidas aproximadas de 330 mmx 245 mm x 040 mm.</t>
  </si>
  <si>
    <t>Pasta Registrador A-Z Lombo Estreito,  tamanho Ofício, 2 (dois) furos, material papelão prensado ou outro material que proporcione maior qualidade, de maneira a proporcionar dureza e durabilidade, revestida interna e externamente com (plástico) polipropileno de cor preto, deve acompanhar etiqueta dupla-face. O lombo deve conter visor com dedal em polipropileno transparente na cor cristal, e em sua parte inferior deve existir também orifício circular com acabamento em metal, que propicie maior facilidade na colocação e retirado da pasta em relação ao arquivo. A ferragem deve ser niquelada e possuir alta qualidade e rigidez, permitindo alta precisão no abrir e fechar no momento de arquivamento de documentos. Medidas Aproximadas: Altura: 34,5cm, Comprimento: 4,5cm e Largura: 27,5cm.</t>
  </si>
  <si>
    <t>Pasta Registrador A-Z Lombo Largo,  tamanho Ofício, 2 (dois) furos, material papelão prensado ou outro material que proporcione maior qualidade, de maneira a proporcionar dureza e durabilidade, revestida interna e externamente com (plástico) polipropileno de cor preto, deve acompanhar etiqueta dupla-face. O lombo deve conter visor com dedal em polipropileno transparente na cor cristal, e em sua parte inferior deve existir também orifício circular com acabamento em metal, que propicie maior facilidade na colocação e retirado da pasta em relação ao arquivo.  A ferragem deve ser niquelada e possuir alta qualidade e rigidez, permitindo alta precisão no abrir e fechar no momento de arquivamento de documentos. Medidas Aproximadas: Altura: 34,5cm, Comprimento: 8,5cm e Largura: 27,5cm.</t>
  </si>
  <si>
    <t>Pasta suspensa de plástico transparente ( propileno ) com  prendedor e identificador, na cor vermelha, medindo aproximadamente 367 x 245 mm.</t>
  </si>
  <si>
    <t>Pasta suspensa de plástico transparente ( propileno ) com prendedor e  identificador, na cor branca, medindo aproximadamente 367 x 245 mm.</t>
  </si>
  <si>
    <t>Pasta suspensa de plástico transparente ( propileno ) com prendedor e  identificador, na cor fume, medindo aproximadamente 367 x 245 mm.</t>
  </si>
  <si>
    <t>Pasta suspensa de plástico transparente ( propileno ) com prendedor e identificador, na cor Azul, medindo aproximadamente 367 x 245 mm.</t>
  </si>
  <si>
    <t>Pasta suspensa de plástico transparente ( propileno ) com prendedor e identificador, na cor verde, medindo aproximadamente 367 x 245 mm.</t>
  </si>
  <si>
    <t>Pen Drive 16 GB com estrutura toda em metal, com garantia de 5 (cinco) anos</t>
  </si>
  <si>
    <t>Pen Drive 32 GB com estrutura toda em metal, com garantia de 5 (cinco) anos</t>
  </si>
  <si>
    <t>Perfurador de papel, material metal, de mesa, funcionamento manual, dimensões aproximadas:  8,5  x  12  x  12  cm,  pintura eletrostática,  cor  preto,  punções  em  aço  temperado,  distância entre furos de 80 mm, diâmetro aproximado de cada furo 6mm, capacidade  mínima  de  perfuração:  20  folhas  de  gramatura  80 g/m²  e  25  folhas  de  gramatura  75  g/m².,  furos  redondos,  com marginador.  Embalado em caixa individual de papelão. Base antiderrapante.</t>
  </si>
  <si>
    <t>Pincel chato nº 08 para pintura artística, cabo longo linha escolar (amarela)</t>
  </si>
  <si>
    <t>Pincel chato nº 10 para pintura artística, cabo longo linha escolar (amarela)</t>
  </si>
  <si>
    <t>Pincel chato nº 12 para pintura artística, cabo longo linha escolar (amarela)</t>
  </si>
  <si>
    <t>Pincel chato nº 14 para pintura artística, cabo longo linha escolar (amarela)</t>
  </si>
  <si>
    <t>Pincel chato nº 16 para pintura artística, cabo longo linha escolar (amarela)</t>
  </si>
  <si>
    <t>Pincel chato nº 18 para pintura artística, cabo longo linha escolar (amarela)</t>
  </si>
  <si>
    <t>Pincel redondo nº 04 para pintura artística, cabo longo linha escolar (amarela)</t>
  </si>
  <si>
    <t>Pincel redondo nº 06 para pintura artística, cabo longo linha escolar (amarela)</t>
  </si>
  <si>
    <t>Pincel redondo nº 08 para pintura artística, cabo longo linha escolar (amarela)</t>
  </si>
  <si>
    <t>Pincel redondo nº 10 para pintura artística, cabo longo linha escolar (amarela)</t>
  </si>
  <si>
    <t>Porta baner em alumínio, altura máxima de 2 m, ajustável e capacidade para banner de  1,40 m de altura e 0,80 m de largura</t>
  </si>
  <si>
    <t>Prendedor de Papel Binder Clips  2" 51mm</t>
  </si>
  <si>
    <t>Refiladora Manual A3, compacta, 430 mm, 10 folhas,</t>
  </si>
  <si>
    <t>Tesoura escolar 5"; escolar, supercort, lâmina em aço inox mais</t>
  </si>
  <si>
    <t>resistente, ponta redonda, cabos em polipropileno.</t>
  </si>
  <si>
    <t>Tiner solvente – 100 ml</t>
  </si>
  <si>
    <t>Tinta guache, atoxica, solúvel em água, para uso em papel cartão e cartolina, frasco de 250 ml, na cor amarelo cádimo, composto de resina vegetal, água desmineralizada, pigmentos orgânicos e conservantes, validade de 1 ano.</t>
  </si>
  <si>
    <t>Tinta guache, atoxica, solúvel em água, para uso em papel cartão e cartolina, frasco de 250 ml, na cor azul ciano, composto de resina vegetal, água desmineralizada, pigmentos orgânicos e conservantes, validade de 1 ano.</t>
  </si>
  <si>
    <t>Tinta guache, atoxica, solúvel em água, para uso em papel cartão e cartolina, frasco de 250 ml, na cor branca, composto de resina vegetal, água desmineralizada, pigmentos orgânicos e conservantes, validade de 1 ano.</t>
  </si>
  <si>
    <t>Tinta guache, atoxica, solúvel em água, para uso em papel cartão e cartolina, frasco de 250 ml, na cor magenta, composto de resina vegetal, água desmineralizada, pigmentos orgânicos e conservantes, validade de 1 ano.</t>
  </si>
  <si>
    <t>Tinta guache, atoxica, solúvel em água, para uso em papel cartão e cartolina, frasco de 250 ml, na cor preto, composto de resina vegetal, água desmineralizada, pigmentos orgânicos e conservantes, validade de 1 ano.</t>
  </si>
  <si>
    <t>Tinta guache, atoxica, solúvel em água, para uso em papel cartão e cartolina, frasco de 250 ml, na cor vermelho, composto de resina vegetal, água desmineralizada, pigmentos orgânicos e conservantes, validade de 1 ano.</t>
  </si>
  <si>
    <t>Tinta Nanquim para uso escola atoxica solúvel em água cor preta.</t>
  </si>
  <si>
    <t>Amaciante de roupa</t>
  </si>
  <si>
    <t>Balde plástico transparente resistente, capacidade 11 litros.</t>
  </si>
  <si>
    <t>Dimensões: 30,5 x 30 x 26,7 cm  (C x L x A)</t>
  </si>
  <si>
    <t>Escova Doméstica multiuso em formato anatômico de roupa/cozinha, material plástico.</t>
  </si>
  <si>
    <t>Limpador Spray, para Quadro Branco, frasco com capacidade de 110 ml. Validade mínima de 1 (um) ano.</t>
  </si>
  <si>
    <t>Lixeira Cesto Plástico 14 Litros Para Escritório</t>
  </si>
  <si>
    <t>Lixeira Cesto Plástico sem tampa capacidade mínima 30 litros</t>
  </si>
  <si>
    <t>Papel Higiênico branco, picotado, fardo com 64 rolos de 10 cm x 30 m, fibra celulósica biodegradável de mata reflorestada; folha dupla; 100% fibras naturais; Material de 1ª Qualidade; Com marca do fabricante, indicação de não reciclado, cor e lote do produto</t>
  </si>
  <si>
    <t>Vassoura de nylon com cerdas plumadas densas. Dimensões: 31,5 x 19 x 6,5 cm. Com cabo de 1,20 m.</t>
  </si>
  <si>
    <t>GÊNEROS ALIMENTÍCIOS, COPA COZINHA,  SEGURANÇA E OUTROS</t>
  </si>
  <si>
    <t>Açúcar refinado, fardo de 10 Kg. Validade de no mínimo 1 ano.</t>
  </si>
  <si>
    <t>Açúcar cristal,, fardo de 10 Kg. Validade de no mínimo 1 ano.</t>
  </si>
  <si>
    <t>Açúcar mascavo  orgânico, , fardo de 10 Kg. Validade de no mínimo 1 ano.</t>
  </si>
  <si>
    <t>Adoçante de mesa apresentação em gotas, frasco de 100 ml em conformidade com a Agência Nacional de Vigilância Sanitária – ANVISA, na Resolução RDC nº 271. Validade de no mínimo 1 ano.</t>
  </si>
  <si>
    <t>Água Mineral potável sem gás, envasada em garrafão PET de 20 litros, lacrados, dentro dos padrões estabelecidos pelo Departamento Nacional de Produção Mineral - DNPM e Agência Nacional de Vigilância Sanitária - ANVISA, com marca, procedência e validade (no mínimo de 90 dias) impressas na embalagem do produto.*</t>
  </si>
  <si>
    <t>Café em pó homogêneo, torrado e moído, 100 % Arábica, embalagem do tipo metálico de 500g fechado à vácuo; com validade de 18 meses a partir da entrega pelo fornecedor, com registro da data de fabricação e validade estampadas no rótulo da embalagem; deve possuir Certificado no PQC – Programa de Qualidade do Café, da ABIC, em plena validade, ou Laudo de avaliação do café, emitido por laboratório especializado, com nota de Qualidade Global mínima de 6,0 pontos na Escala Sensorial do Café e laudo de análise de microscopia do café, com tolerância de no máximo 1% de impureza;</t>
  </si>
  <si>
    <r>
      <t>Caneca porcelana 325 ml branca,</t>
    </r>
    <r>
      <rPr>
        <b/>
        <sz val="10"/>
        <color rgb="FF333333"/>
        <rFont val="Century Gothic"/>
        <family val="2"/>
      </rPr>
      <t> cf. modelo proposto Figura 4</t>
    </r>
  </si>
  <si>
    <t>Chá camomila, caixa com 10 sachês. Validade de no mínimo 1 ano.</t>
  </si>
  <si>
    <t>Chá sabor frutas cítricas, caixa com 10 sachês. Validade de no mínimo 1 ano.</t>
  </si>
  <si>
    <t>Chá sabor frutas vermelhas, caixa com 10 sachês. Validade de no mínimo 1 ano.</t>
  </si>
  <si>
    <t>Chá sabor maçã, caixa com 10 sachês. Validade de no mínimo 1 ano.</t>
  </si>
  <si>
    <t>Chá sabor morango, caixa com 10 sachês. Validade de no mínimo 1 ano.</t>
  </si>
  <si>
    <t>Chá sabor pêssego, caixa com 10 sachês. Validade de no mínimo 1 ano.</t>
  </si>
  <si>
    <t>Cinto de segurança tipo paraquedista</t>
  </si>
  <si>
    <t>Colher de café em inox</t>
  </si>
  <si>
    <t>Colher de sobremesa em inox, com comprimento aproximado de 15 cm</t>
  </si>
  <si>
    <t>Colher pequena p/ chá, em aço inoxidável (inclusive cabo).</t>
  </si>
  <si>
    <t>COPO DESCARTÁVEL, MATERIAL:AMIDO DE MILHO (ÁCIDO POLIÁTICO),</t>
  </si>
  <si>
    <t>CAPACIDADE: 80 ML, APLICAÇÃO: LÍQUIDOS FRIOS E QUENTES, CARACTERÍSTICAS ADICIONAIS:ATÓXICO E BIODEGRADÁVEL - PACOTE COM 100 UNIDADES</t>
  </si>
  <si>
    <t>CAPACIDADE:200 ML, APLICAÇÃO: LÍQUIDOS FRIOS E QUENTES, CARACTERÍSTICAS ADICIONAIS:ATÓXICO E BIODEGRADÁVEL - PACOTE COM 100 UNIDADES</t>
  </si>
  <si>
    <r>
      <t>Copo para água, em vidro, aplicação residencial, capacidade aprox. 300 ml; medidas aprox. 13cm de altura e 7cm de diâmetro; reutilizável, liso, incolor;  </t>
    </r>
    <r>
      <rPr>
        <b/>
        <sz val="10"/>
        <color rgb="FF333333"/>
        <rFont val="Century Gothic"/>
        <family val="2"/>
      </rPr>
      <t>cf. modelo proposto Figura 1</t>
    </r>
  </si>
  <si>
    <t>Garrafa Térmica 8 Litros / Botijão Água Com Torneira – Azul  ou vermelho</t>
  </si>
  <si>
    <t>Jarra elétrica em aço inox 220 v, potencia mínima de 1500 watts, capacidade mínima de 1,7 Litros, desligamento automático, garantia mínima de 1 ano e  certificado de segurança do INMETRO.</t>
  </si>
  <si>
    <t>Óculos de proteção, armação e visor confeccionado em uma única peça, material policarbonato, incolor, proteção lateral com ventilação, deve obedecer a NR-6, conforme portaria 3.214 de 08/06/1978 - TEM, a NBR 8221/1983. o equipamento deverá possuir certificado de aprovação  de equipamentos individuais expedido pelo MTE.</t>
  </si>
  <si>
    <t>Prato fundo em louça, cor branca, linha Hotel, com diâmetro de 25 cm, de primeira linha.</t>
  </si>
  <si>
    <r>
      <t>Taça para água, em vidro, aplicação residencial, capacidade aprox. 300 ml, medidas aprox. 12cm altura e 6cm de diâmetro; reutilizável, liso, incolor;  </t>
    </r>
    <r>
      <rPr>
        <b/>
        <sz val="10"/>
        <color rgb="FF333333"/>
        <rFont val="Century Gothic"/>
        <family val="2"/>
      </rPr>
      <t>cf. modelo proposto Figura 2</t>
    </r>
  </si>
  <si>
    <r>
      <t>Xícara para chá, em porcelana, c/ pires, cor branca, capacidade aprox. 200 ml; medidas aprox. 8 cm de altura e 7 cm de diâmetro (xícara) e 2 cm de altura e 14 cm de diâmetro (pires),  </t>
    </r>
    <r>
      <rPr>
        <b/>
        <sz val="10"/>
        <color rgb="FF333333"/>
        <rFont val="Century Gothic"/>
        <family val="2"/>
      </rPr>
      <t>cf. modelo proposto Figura 3</t>
    </r>
  </si>
  <si>
    <t>Tesoura escolar 5"; escolar, supercort, lâmina em aço inox mais resistente, ponta redonda, cabos em polipropileno.</t>
  </si>
  <si>
    <r>
      <t xml:space="preserve">Caneta esferográfica tipo RETRÁTIL - cor da tinta </t>
    </r>
    <r>
      <rPr>
        <b/>
        <sz val="10"/>
        <color rgb="FF333333"/>
        <rFont val="Century Gothic"/>
        <family val="2"/>
      </rPr>
      <t>PRETA</t>
    </r>
    <r>
      <rPr>
        <sz val="10"/>
        <color rgb="FF333333"/>
        <rFont val="Century Gothic"/>
        <family val="2"/>
      </rPr>
      <t>. Material PVC, corpo plástico transparente (sem estampas). Ponta média de no mínimo 1,00 mm e esfera de tungstênio, a tinta deverá ser de ótima qualidade permitindo assim uma secagem rápida e evitando borrões, comprimento da caneta de no mínimo 14,5 cm, caixa com 12 unidades. OBS: COM GRIP EMBORRACHADO da cor da tinta. SIMILAR COM: PILOT, BIC E FABER CASTELL.</t>
    </r>
  </si>
  <si>
    <t>COPO DESCARTÁVEL, MATERIAL:AMIDO DE MILHO (ÁCIDO POLIÁTICO), CAPACIDADE:200 ML, APLICAÇÃO: LÍQUIDOS FRIOS E QUENTES, CARACTERÍSTICAS ADICIONAIS:ATÓXICO E BIODEGRADÁVEL - PACOTE COM 100 UNIDADES</t>
  </si>
  <si>
    <t>Balde plástico transparente resistente, capacidade 11 litros. Dimensões: 30,5 x 30 x 26,7 cm  (C x L x A)</t>
  </si>
  <si>
    <t>xxxx</t>
  </si>
  <si>
    <r>
      <t xml:space="preserve">COPO DESCARTÁVEL, MATERIAL:AMIDO DE MILHO (ÁCIDO POLIÁTICO), CAPACIDADE: </t>
    </r>
    <r>
      <rPr>
        <sz val="10"/>
        <color rgb="FFFF0000"/>
        <rFont val="Century Gothic"/>
        <family val="2"/>
      </rPr>
      <t>80 ML</t>
    </r>
    <r>
      <rPr>
        <sz val="10"/>
        <color rgb="FF333333"/>
        <rFont val="Century Gothic"/>
        <family val="2"/>
      </rPr>
      <t>, APLICAÇÃO: LÍQUIDOS FRIOS E QUENTES, CARACTERÍSTICAS ADICIONAIS:ATÓXICO E BIODEGRADÁVEL - PACOTE COM 100 UNIDADES</t>
    </r>
  </si>
  <si>
    <r>
      <t xml:space="preserve">Papel Higiênico branco, picotado, fardo com 64 rolos de 10 cm x </t>
    </r>
    <r>
      <rPr>
        <sz val="10"/>
        <color rgb="FFFF0000"/>
        <rFont val="Century Gothic"/>
        <family val="2"/>
      </rPr>
      <t>30 m</t>
    </r>
    <r>
      <rPr>
        <sz val="10"/>
        <color rgb="FF333333"/>
        <rFont val="Century Gothic"/>
        <family val="2"/>
      </rPr>
      <t>, fibra celulósica biodegradável de mata reflorestada; folha dupla; 100% fibras naturais; Material de 1ª Qualidade; Com marca do fabricante, indicação de não reciclado, cor e lote do produto</t>
    </r>
  </si>
  <si>
    <t>Estilete de alta precisão, para uso artesanal.
Possui tampa protetora para lâmina e um cabo robusto com anel emborrachado, para maior firmeza e eficácia durante o manuseio
Medida do Estilete: 14,7 cm.</t>
  </si>
  <si>
    <t>Tinta Nanquim para uso escola atoxica solúvel em água, cor preta.</t>
  </si>
  <si>
    <r>
      <t xml:space="preserve">Tinta guache, atoxica, solúvel em água, para uso em papel cartão e cartolina, frasco de 250 ml, na cor </t>
    </r>
    <r>
      <rPr>
        <sz val="10"/>
        <color rgb="FFFF0000"/>
        <rFont val="Century Gothic"/>
        <family val="2"/>
      </rPr>
      <t>amarelo cádimo</t>
    </r>
    <r>
      <rPr>
        <sz val="10"/>
        <color rgb="FF000000"/>
        <rFont val="Century Gothic"/>
        <family val="2"/>
      </rPr>
      <t>, composto de resina vegetal, água desmineralizada, pigmentos orgânicos e conservantes, validade de 1 ano.</t>
    </r>
  </si>
  <si>
    <r>
      <t>Papel para impressão, (ploter), gramatura 75 g/m2, largura 36", comprimento</t>
    </r>
    <r>
      <rPr>
        <sz val="10"/>
        <color rgb="FFFF0000"/>
        <rFont val="Century Gothic"/>
        <family val="2"/>
      </rPr>
      <t xml:space="preserve"> 100 metros</t>
    </r>
  </si>
  <si>
    <r>
      <t xml:space="preserve">Manta magnética adesiva. Tamanho A4, espessura de 0,03 mm. </t>
    </r>
    <r>
      <rPr>
        <sz val="10"/>
        <color rgb="FFFF0000"/>
        <rFont val="Century Gothic"/>
        <family val="2"/>
      </rPr>
      <t>VERIFICAR VALOR DA ATA DO PREGÃO 19/2018. VALOR UNITÁRIO 23,49???</t>
    </r>
  </si>
  <si>
    <r>
      <t xml:space="preserve">Papel CANSON, tamanho A3, comprimento 420 MM, largura 297 MM, gramatura 200 G/ M2, cor creme, aplicação desenho artístico. Bloco com 50 folhas </t>
    </r>
    <r>
      <rPr>
        <sz val="10"/>
        <color rgb="FFFF0000"/>
        <rFont val="Arial"/>
        <family val="2"/>
      </rPr>
      <t>*PESQUISA PARA BLOCO COM 20 FOLHAS</t>
    </r>
  </si>
  <si>
    <t>SOLICITADO</t>
  </si>
  <si>
    <t>PEDIDO 01/2019 DAP SUAP Nº 23163.000933.2019-58</t>
  </si>
  <si>
    <t>Unidade</t>
  </si>
  <si>
    <t>Cartucho "Ribbon" colorido, para 25O impressões em até16.000 cores, composto por 5 painéis (Y-M-C-K-O), nas cores amarelo, magenta, ciano, preto e overlay (camada de proteção), para impressora de cartões de PVC marca FARGO modelo DTC1000, contendo rolete de limpeza. Part Number 045000.</t>
  </si>
  <si>
    <t>Kit de limpeza para impressora de cartões de PVC marca FARGO modelo DTC1000, composto por 10 unidades de cartão de limpeza curto com adesivo, 10 unidades de lenço de limpeza e 02 unidades de cotonete de limpeza, ambos específicos para utilização no referido equipamento. Part Number 86177.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</si>
</sst>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_-&quot;R$&quot;\ * #,##0.00_-;\-&quot;R$&quot;\ * #,##0.00_-;_-&quot;R$&quot;\ * &quot;-&quot;??_-;_-@_-"/>
    <numFmt numFmtId="165" formatCode="&quot;R$&quot;\ #,##0.00"/>
    <numFmt numFmtId="166" formatCode="&quot;R$&quot;\ #,##0.0000"/>
    <numFmt numFmtId="167" formatCode="&quot;R$&quot;\ #,##0.000"/>
    <numFmt numFmtId="168" formatCode="_-[$R$-416]\ * #,##0.00_-;\-[$R$-416]\ * #,##0.00_-;_-[$R$-416]\ * &quot;-&quot;??_-;_-@_-"/>
    <numFmt numFmtId="169" formatCode="_-&quot;R$&quot;\ * #,##0.000_-;\-&quot;R$&quot;\ * #,##0.000_-;_-&quot;R$&quot;\ * &quot;-&quot;??_-;_-@_-"/>
    <numFmt numFmtId="170" formatCode="_-&quot;R$&quot;\ * #,##0.0000_-;\-&quot;R$&quot;\ * #,##0.0000_-;_-&quot;R$&quot;\ * &quot;-&quot;??_-;_-@_-"/>
  </numFmts>
  <fonts count="65"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1"/>
      <color rgb="FFFF0000"/>
      <name val="Calibri"/>
      <family val="2"/>
      <scheme val="minor"/>
    </font>
    <font>
      <b/>
      <sz val="10"/>
      <color indexed="8"/>
      <name val="Arial"/>
      <family val="2"/>
    </font>
    <font>
      <sz val="10"/>
      <color indexed="8"/>
      <name val="Arial"/>
      <family val="2"/>
    </font>
    <font>
      <sz val="10"/>
      <color rgb="FFFF0000"/>
      <name val="Arial"/>
      <family val="2"/>
    </font>
    <font>
      <sz val="10"/>
      <name val="Arial"/>
      <family val="2"/>
    </font>
    <font>
      <b/>
      <sz val="10"/>
      <color rgb="FFFF0000"/>
      <name val="Arial"/>
      <family val="2"/>
    </font>
    <font>
      <sz val="11"/>
      <name val="Calibri"/>
      <family val="2"/>
      <scheme val="minor"/>
    </font>
    <font>
      <sz val="10"/>
      <color theme="1"/>
      <name val="Arial"/>
      <family val="2"/>
    </font>
    <font>
      <b/>
      <sz val="9"/>
      <color indexed="81"/>
      <name val="Tahoma"/>
      <family val="2"/>
    </font>
    <font>
      <sz val="9"/>
      <color indexed="81"/>
      <name val="Tahoma"/>
      <family val="2"/>
    </font>
    <font>
      <b/>
      <sz val="10"/>
      <name val="Arial"/>
      <family val="2"/>
    </font>
    <font>
      <sz val="12"/>
      <color rgb="FF00000A"/>
      <name val="Calibri"/>
      <family val="2"/>
      <scheme val="minor"/>
    </font>
    <font>
      <sz val="12"/>
      <color theme="1"/>
      <name val="Calibri"/>
      <family val="2"/>
      <scheme val="minor"/>
    </font>
    <font>
      <sz val="12"/>
      <color rgb="FFFF0000"/>
      <name val="Calibri"/>
      <family val="2"/>
      <scheme val="minor"/>
    </font>
    <font>
      <sz val="12"/>
      <name val="Calibri"/>
      <family val="2"/>
      <scheme val="minor"/>
    </font>
    <font>
      <sz val="11"/>
      <color theme="1"/>
      <name val="Arial"/>
      <family val="2"/>
    </font>
    <font>
      <b/>
      <sz val="10"/>
      <color theme="1"/>
      <name val="Arial"/>
      <family val="2"/>
    </font>
    <font>
      <sz val="11"/>
      <color rgb="FF000000"/>
      <name val="Calibri"/>
      <family val="2"/>
      <scheme val="minor"/>
    </font>
    <font>
      <sz val="11"/>
      <color rgb="FF00000A"/>
      <name val="Calibri"/>
      <family val="2"/>
      <scheme val="minor"/>
    </font>
    <font>
      <b/>
      <sz val="11"/>
      <color rgb="FF000000"/>
      <name val="Calibri"/>
      <family val="2"/>
      <scheme val="minor"/>
    </font>
    <font>
      <b/>
      <sz val="9"/>
      <color indexed="81"/>
      <name val="Segoe UI"/>
      <family val="2"/>
    </font>
    <font>
      <sz val="9"/>
      <color indexed="81"/>
      <name val="Segoe UI"/>
      <family val="2"/>
    </font>
    <font>
      <u/>
      <sz val="11"/>
      <color theme="1"/>
      <name val="Calibri"/>
      <family val="2"/>
      <scheme val="minor"/>
    </font>
    <font>
      <b/>
      <sz val="11"/>
      <name val="Calibri"/>
      <family val="2"/>
      <scheme val="minor"/>
    </font>
    <font>
      <sz val="10"/>
      <color theme="1"/>
      <name val="Times New Roman"/>
      <family val="1"/>
    </font>
    <font>
      <b/>
      <sz val="10"/>
      <color theme="1"/>
      <name val="Century Gothic"/>
      <family val="2"/>
    </font>
    <font>
      <sz val="10"/>
      <color theme="1"/>
      <name val="Century Gothic"/>
      <family val="2"/>
    </font>
    <font>
      <i/>
      <sz val="10"/>
      <color theme="1"/>
      <name val="Century Gothic"/>
      <family val="2"/>
    </font>
    <font>
      <sz val="9"/>
      <color theme="1"/>
      <name val="Century Gothic"/>
      <family val="2"/>
    </font>
    <font>
      <sz val="10"/>
      <color rgb="FFFF0000"/>
      <name val="Century Gothic"/>
      <family val="2"/>
    </font>
    <font>
      <sz val="11"/>
      <color theme="1"/>
      <name val="Calibri"/>
      <family val="2"/>
    </font>
    <font>
      <b/>
      <sz val="11"/>
      <color theme="1"/>
      <name val="Calibri"/>
      <family val="2"/>
    </font>
    <font>
      <sz val="12"/>
      <color theme="1"/>
      <name val="Calibri"/>
      <family val="2"/>
    </font>
    <font>
      <sz val="11"/>
      <name val="Calibri"/>
      <family val="2"/>
    </font>
    <font>
      <sz val="10"/>
      <color rgb="FF000000"/>
      <name val="Century Gothic"/>
      <family val="2"/>
      <charset val="1"/>
    </font>
    <font>
      <sz val="10"/>
      <name val="Century Gothic"/>
      <family val="2"/>
    </font>
    <font>
      <sz val="10"/>
      <color rgb="FFFF0000"/>
      <name val="Century Gothic"/>
      <family val="2"/>
      <charset val="1"/>
    </font>
    <font>
      <sz val="11"/>
      <color rgb="FFFF0000"/>
      <name val="Calibri"/>
      <family val="2"/>
      <charset val="1"/>
    </font>
    <font>
      <b/>
      <sz val="10"/>
      <color rgb="FFFF0000"/>
      <name val="Century Gothic"/>
      <family val="2"/>
    </font>
    <font>
      <sz val="10"/>
      <color theme="1"/>
      <name val="Century Gothic"/>
      <family val="2"/>
      <charset val="1"/>
    </font>
    <font>
      <sz val="10"/>
      <name val="Times New Roman"/>
      <family val="1"/>
    </font>
    <font>
      <sz val="10"/>
      <color rgb="FF00B0F0"/>
      <name val="Century Gothic"/>
      <family val="2"/>
    </font>
    <font>
      <sz val="10"/>
      <color rgb="FF00B0F0"/>
      <name val="Century Gothic"/>
      <family val="2"/>
      <charset val="1"/>
    </font>
    <font>
      <sz val="10"/>
      <name val="Century Gothic"/>
      <family val="2"/>
      <charset val="1"/>
    </font>
    <font>
      <b/>
      <sz val="11"/>
      <color rgb="FF0070C0"/>
      <name val="Calibri"/>
      <family val="2"/>
      <scheme val="minor"/>
    </font>
    <font>
      <sz val="11"/>
      <name val="Calibri"/>
      <family val="2"/>
      <charset val="1"/>
    </font>
    <font>
      <sz val="10"/>
      <color rgb="FF333333"/>
      <name val="Arial"/>
      <family val="2"/>
    </font>
    <font>
      <sz val="12"/>
      <color rgb="FF333333"/>
      <name val="Times New Roman"/>
      <family val="1"/>
    </font>
    <font>
      <sz val="11"/>
      <color rgb="FF333333"/>
      <name val="Calibri"/>
      <family val="2"/>
    </font>
    <font>
      <sz val="10"/>
      <color rgb="FF333333"/>
      <name val="Century Gothic"/>
      <family val="2"/>
    </font>
    <font>
      <sz val="10"/>
      <color rgb="FF202020"/>
      <name val="Century Gothic"/>
      <family val="2"/>
    </font>
    <font>
      <sz val="11"/>
      <color rgb="FF333333"/>
      <name val="Century Gothic"/>
      <family val="2"/>
    </font>
    <font>
      <sz val="10"/>
      <color rgb="FF000000"/>
      <name val="Century Gothic"/>
      <family val="2"/>
    </font>
    <font>
      <sz val="11"/>
      <color rgb="FF000000"/>
      <name val="Calibri"/>
      <family val="2"/>
    </font>
    <font>
      <b/>
      <sz val="10"/>
      <color rgb="FF333333"/>
      <name val="Century Gothic"/>
      <family val="2"/>
    </font>
    <font>
      <i/>
      <sz val="10"/>
      <color rgb="FF333333"/>
      <name val="Century Gothic"/>
      <family val="2"/>
    </font>
    <font>
      <b/>
      <sz val="11"/>
      <color rgb="FF333333"/>
      <name val="Calibri"/>
      <family val="2"/>
    </font>
    <font>
      <sz val="10"/>
      <color rgb="FF000000"/>
      <name val="Arial"/>
      <family val="2"/>
    </font>
    <font>
      <sz val="9"/>
      <color rgb="FF333333"/>
      <name val="Century Gothic"/>
      <family val="2"/>
    </font>
    <font>
      <b/>
      <sz val="11"/>
      <color rgb="FF00B050"/>
      <name val="Calibri"/>
      <family val="2"/>
      <scheme val="minor"/>
    </font>
    <font>
      <b/>
      <sz val="10"/>
      <color rgb="FF00B050"/>
      <name val="Century Gothic"/>
      <family val="2"/>
    </font>
  </fonts>
  <fills count="10">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rgb="FFFFC000"/>
        <bgColor indexed="64"/>
      </patternFill>
    </fill>
    <fill>
      <patternFill patternType="solid">
        <fgColor rgb="FFBFBFBF"/>
        <bgColor indexed="64"/>
      </patternFill>
    </fill>
    <fill>
      <patternFill patternType="solid">
        <fgColor rgb="FFFFFFFF"/>
        <bgColor indexed="64"/>
      </patternFill>
    </fill>
  </fills>
  <borders count="3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8"/>
      </right>
      <top style="thin">
        <color indexed="64"/>
      </top>
      <bottom/>
      <diagonal/>
    </border>
    <border>
      <left style="thin">
        <color indexed="8"/>
      </left>
      <right style="thin">
        <color indexed="8"/>
      </right>
      <top style="thin">
        <color indexed="64"/>
      </top>
      <bottom/>
      <diagonal/>
    </border>
    <border>
      <left style="thin">
        <color indexed="8"/>
      </left>
      <right/>
      <top style="thin">
        <color indexed="64"/>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style="thin">
        <color indexed="64"/>
      </right>
      <top style="thin">
        <color indexed="8"/>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s>
  <cellStyleXfs count="3">
    <xf numFmtId="0" fontId="0" fillId="0" borderId="0"/>
    <xf numFmtId="164" fontId="1" fillId="0" borderId="0" applyFont="0" applyFill="0" applyBorder="0" applyAlignment="0" applyProtection="0"/>
    <xf numFmtId="43" fontId="1" fillId="0" borderId="0" applyFont="0" applyFill="0" applyBorder="0" applyAlignment="0" applyProtection="0"/>
  </cellStyleXfs>
  <cellXfs count="472">
    <xf numFmtId="0" fontId="0" fillId="0" borderId="0" xfId="0"/>
    <xf numFmtId="0" fontId="2" fillId="0" borderId="0" xfId="0" applyFont="1"/>
    <xf numFmtId="0" fontId="0" fillId="0" borderId="0" xfId="0" applyAlignment="1">
      <alignment horizontal="right"/>
    </xf>
    <xf numFmtId="0" fontId="0" fillId="3" borderId="4" xfId="0" applyFill="1" applyBorder="1" applyAlignment="1">
      <alignment horizontal="center" vertical="center"/>
    </xf>
    <xf numFmtId="0" fontId="0" fillId="3" borderId="4" xfId="0" applyFill="1" applyBorder="1" applyAlignment="1">
      <alignment horizontal="center"/>
    </xf>
    <xf numFmtId="0" fontId="2" fillId="3" borderId="1" xfId="0" applyFont="1" applyFill="1" applyBorder="1" applyAlignment="1"/>
    <xf numFmtId="0" fontId="0" fillId="3" borderId="4" xfId="0" applyFill="1" applyBorder="1"/>
    <xf numFmtId="0" fontId="0" fillId="0" borderId="4" xfId="0" applyFill="1" applyBorder="1" applyAlignment="1">
      <alignment horizontal="center" vertical="center" wrapText="1"/>
    </xf>
    <xf numFmtId="0" fontId="5" fillId="0" borderId="5" xfId="0" applyFont="1" applyBorder="1" applyAlignment="1">
      <alignment horizontal="center" vertical="center"/>
    </xf>
    <xf numFmtId="0" fontId="6" fillId="0" borderId="6" xfId="0" applyFont="1" applyBorder="1" applyAlignment="1">
      <alignment horizontal="left" vertical="top" wrapText="1"/>
    </xf>
    <xf numFmtId="0" fontId="6" fillId="0" borderId="6" xfId="0" applyFont="1" applyBorder="1" applyAlignment="1">
      <alignment horizontal="center" vertical="center"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7" fillId="0" borderId="4" xfId="0" applyFont="1" applyBorder="1" applyAlignment="1">
      <alignment horizontal="center" vertical="center" wrapText="1"/>
    </xf>
    <xf numFmtId="165" fontId="6" fillId="0" borderId="4" xfId="1" applyNumberFormat="1" applyFont="1" applyFill="1" applyBorder="1" applyAlignment="1" applyProtection="1">
      <alignment horizontal="center" vertical="center"/>
    </xf>
    <xf numFmtId="165" fontId="0" fillId="0" borderId="4" xfId="0" applyNumberFormat="1" applyBorder="1" applyAlignment="1">
      <alignment horizontal="center" vertical="center"/>
    </xf>
    <xf numFmtId="0" fontId="0" fillId="0" borderId="4" xfId="0" applyFill="1" applyBorder="1" applyAlignment="1">
      <alignment horizontal="center" vertical="center"/>
    </xf>
    <xf numFmtId="0" fontId="5" fillId="2" borderId="8" xfId="0" applyFont="1" applyFill="1" applyBorder="1" applyAlignment="1">
      <alignment horizontal="center" vertical="center"/>
    </xf>
    <xf numFmtId="0" fontId="6" fillId="2" borderId="9" xfId="0" applyFont="1" applyFill="1" applyBorder="1" applyAlignment="1">
      <alignment horizontal="left" vertical="top" wrapText="1"/>
    </xf>
    <xf numFmtId="0" fontId="6" fillId="2" borderId="9" xfId="0" applyFont="1" applyFill="1" applyBorder="1" applyAlignment="1">
      <alignment horizontal="center" vertical="center" wrapText="1"/>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0" fontId="7" fillId="2" borderId="4" xfId="0" applyFont="1" applyFill="1" applyBorder="1" applyAlignment="1">
      <alignment horizontal="center" vertical="center" wrapText="1"/>
    </xf>
    <xf numFmtId="165" fontId="6" fillId="2" borderId="4" xfId="1" applyNumberFormat="1" applyFont="1" applyFill="1" applyBorder="1" applyAlignment="1" applyProtection="1">
      <alignment horizontal="center" vertical="center"/>
    </xf>
    <xf numFmtId="165" fontId="0" fillId="0" borderId="4" xfId="0" applyNumberFormat="1" applyFill="1" applyBorder="1" applyAlignment="1">
      <alignment horizontal="center" vertical="center"/>
    </xf>
    <xf numFmtId="0" fontId="6" fillId="0" borderId="9" xfId="0" applyFont="1" applyBorder="1" applyAlignment="1">
      <alignment horizontal="center" vertical="center" wrapText="1"/>
    </xf>
    <xf numFmtId="0" fontId="6" fillId="0" borderId="10" xfId="0" applyFont="1" applyBorder="1" applyAlignment="1">
      <alignment horizontal="center" vertical="center"/>
    </xf>
    <xf numFmtId="0" fontId="6" fillId="2" borderId="6" xfId="0" applyFont="1" applyFill="1" applyBorder="1" applyAlignment="1">
      <alignment horizontal="left" vertical="top" wrapText="1"/>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0" borderId="9" xfId="0" applyFont="1" applyFill="1" applyBorder="1" applyAlignment="1">
      <alignment horizontal="left" vertical="top"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7" fillId="0" borderId="4" xfId="0" applyFont="1" applyFill="1" applyBorder="1" applyAlignment="1">
      <alignment horizontal="center" vertical="center" wrapText="1"/>
    </xf>
    <xf numFmtId="0" fontId="5" fillId="0" borderId="8" xfId="0" applyFont="1" applyBorder="1" applyAlignment="1">
      <alignment horizontal="center" vertical="center"/>
    </xf>
    <xf numFmtId="0" fontId="6" fillId="2" borderId="6" xfId="0" applyFont="1" applyFill="1" applyBorder="1" applyAlignment="1">
      <alignment horizontal="center" vertical="center" wrapText="1"/>
    </xf>
    <xf numFmtId="165" fontId="8" fillId="0" borderId="4" xfId="1" applyNumberFormat="1" applyFont="1" applyFill="1" applyBorder="1" applyAlignment="1" applyProtection="1">
      <alignment horizontal="center" vertical="center"/>
    </xf>
    <xf numFmtId="165" fontId="8" fillId="2" borderId="4" xfId="1" applyNumberFormat="1" applyFont="1" applyFill="1" applyBorder="1" applyAlignment="1" applyProtection="1">
      <alignment horizontal="center" vertical="center"/>
    </xf>
    <xf numFmtId="0" fontId="5" fillId="0" borderId="8" xfId="0" applyFont="1" applyFill="1" applyBorder="1" applyAlignment="1">
      <alignment horizontal="center" vertical="center"/>
    </xf>
    <xf numFmtId="0" fontId="0" fillId="0" borderId="0" xfId="0" applyFill="1"/>
    <xf numFmtId="0" fontId="6" fillId="0" borderId="6" xfId="0" applyFont="1" applyFill="1" applyBorder="1" applyAlignment="1">
      <alignment horizontal="left" vertical="top" wrapText="1"/>
    </xf>
    <xf numFmtId="0" fontId="6" fillId="0" borderId="6" xfId="0" applyFont="1" applyFill="1" applyBorder="1" applyAlignment="1">
      <alignment horizontal="center" vertical="center" wrapText="1"/>
    </xf>
    <xf numFmtId="0" fontId="6" fillId="0" borderId="6" xfId="0" applyFont="1" applyFill="1" applyBorder="1" applyAlignment="1">
      <alignment horizontal="center" vertical="center"/>
    </xf>
    <xf numFmtId="0" fontId="6" fillId="0" borderId="11" xfId="0" applyFont="1" applyFill="1" applyBorder="1" applyAlignment="1">
      <alignment horizontal="center" vertical="center"/>
    </xf>
    <xf numFmtId="0" fontId="2" fillId="0" borderId="4" xfId="0" applyFont="1" applyFill="1" applyBorder="1" applyAlignment="1">
      <alignment horizontal="center" vertical="center" wrapText="1"/>
    </xf>
    <xf numFmtId="0" fontId="9" fillId="2" borderId="8" xfId="0" applyFont="1" applyFill="1" applyBorder="1" applyAlignment="1">
      <alignment horizontal="center" vertical="center"/>
    </xf>
    <xf numFmtId="0" fontId="7" fillId="2" borderId="9" xfId="0" applyFont="1" applyFill="1" applyBorder="1" applyAlignment="1">
      <alignment horizontal="left" vertical="top" wrapText="1"/>
    </xf>
    <xf numFmtId="0" fontId="9" fillId="0" borderId="8" xfId="0" applyFont="1" applyFill="1" applyBorder="1" applyAlignment="1">
      <alignment horizontal="center" vertical="center"/>
    </xf>
    <xf numFmtId="0" fontId="7" fillId="0" borderId="6" xfId="0" applyFont="1" applyFill="1" applyBorder="1" applyAlignment="1">
      <alignment horizontal="left" vertical="top" wrapText="1"/>
    </xf>
    <xf numFmtId="165" fontId="7" fillId="0" borderId="4" xfId="1" applyNumberFormat="1" applyFont="1" applyFill="1" applyBorder="1" applyAlignment="1" applyProtection="1">
      <alignment horizontal="center" vertical="center"/>
    </xf>
    <xf numFmtId="0" fontId="7" fillId="2" borderId="9" xfId="0" applyFont="1" applyFill="1" applyBorder="1" applyAlignment="1">
      <alignment horizontal="center" vertical="center" wrapText="1"/>
    </xf>
    <xf numFmtId="0" fontId="2" fillId="0" borderId="4" xfId="0" applyFont="1" applyFill="1" applyBorder="1" applyAlignment="1">
      <alignment horizontal="center" vertical="center"/>
    </xf>
    <xf numFmtId="0" fontId="10" fillId="0" borderId="4"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10" xfId="0" applyFont="1" applyFill="1" applyBorder="1" applyAlignment="1">
      <alignment horizontal="center" vertical="center"/>
    </xf>
    <xf numFmtId="165" fontId="7" fillId="2" borderId="4" xfId="1" applyNumberFormat="1" applyFont="1" applyFill="1" applyBorder="1" applyAlignment="1" applyProtection="1">
      <alignment horizontal="center" vertical="center"/>
    </xf>
    <xf numFmtId="165" fontId="2" fillId="0" borderId="4" xfId="0" applyNumberFormat="1" applyFont="1" applyBorder="1" applyAlignment="1">
      <alignment horizontal="center" vertical="center"/>
    </xf>
    <xf numFmtId="165" fontId="6" fillId="0" borderId="0" xfId="1" applyNumberFormat="1" applyFont="1" applyFill="1" applyBorder="1" applyAlignment="1" applyProtection="1">
      <alignment horizontal="center" vertical="center"/>
    </xf>
    <xf numFmtId="0" fontId="5" fillId="0" borderId="3" xfId="0" applyFont="1" applyFill="1" applyBorder="1" applyAlignment="1">
      <alignment horizontal="center" vertical="center"/>
    </xf>
    <xf numFmtId="0" fontId="6" fillId="0" borderId="4" xfId="0" applyFont="1" applyFill="1" applyBorder="1" applyAlignment="1">
      <alignment horizontal="left" vertical="top" wrapText="1"/>
    </xf>
    <xf numFmtId="0" fontId="6" fillId="0" borderId="4" xfId="0" applyFont="1" applyFill="1" applyBorder="1" applyAlignment="1">
      <alignment horizontal="center" vertical="center" wrapText="1"/>
    </xf>
    <xf numFmtId="0" fontId="6" fillId="0" borderId="4" xfId="0" applyFont="1" applyFill="1" applyBorder="1" applyAlignment="1">
      <alignment horizontal="center" vertical="center"/>
    </xf>
    <xf numFmtId="0" fontId="5" fillId="2" borderId="12" xfId="0" applyFont="1" applyFill="1" applyBorder="1" applyAlignment="1">
      <alignment horizontal="center" vertical="center"/>
    </xf>
    <xf numFmtId="0" fontId="6" fillId="2" borderId="13" xfId="0" applyFont="1" applyFill="1" applyBorder="1" applyAlignment="1">
      <alignment horizontal="left" vertical="top" wrapText="1"/>
    </xf>
    <xf numFmtId="0" fontId="6" fillId="2" borderId="13" xfId="0" applyFont="1" applyFill="1" applyBorder="1" applyAlignment="1">
      <alignment horizontal="center" vertical="center" wrapText="1"/>
    </xf>
    <xf numFmtId="0" fontId="6" fillId="2" borderId="13" xfId="0" applyFont="1" applyFill="1" applyBorder="1" applyAlignment="1">
      <alignment horizontal="center" vertical="center"/>
    </xf>
    <xf numFmtId="0" fontId="7" fillId="2" borderId="13" xfId="0" applyFont="1" applyFill="1" applyBorder="1" applyAlignment="1">
      <alignment horizontal="center" vertical="center" wrapText="1"/>
    </xf>
    <xf numFmtId="165" fontId="6" fillId="2" borderId="13" xfId="1" applyNumberFormat="1" applyFont="1" applyFill="1" applyBorder="1" applyAlignment="1" applyProtection="1">
      <alignment horizontal="center" vertical="center"/>
    </xf>
    <xf numFmtId="165" fontId="0" fillId="0" borderId="13" xfId="0" applyNumberFormat="1" applyBorder="1" applyAlignment="1">
      <alignment horizontal="center" vertical="center"/>
    </xf>
    <xf numFmtId="0" fontId="11" fillId="0" borderId="4" xfId="0" applyFont="1" applyBorder="1" applyAlignment="1">
      <alignment horizontal="justify" vertical="center" wrapText="1"/>
    </xf>
    <xf numFmtId="0" fontId="11" fillId="0" borderId="4" xfId="0" applyFont="1" applyBorder="1" applyAlignment="1">
      <alignment horizontal="center" vertical="center"/>
    </xf>
    <xf numFmtId="3" fontId="11" fillId="0" borderId="4" xfId="0" applyNumberFormat="1" applyFont="1" applyBorder="1" applyAlignment="1">
      <alignment horizontal="center" vertical="center" wrapText="1"/>
    </xf>
    <xf numFmtId="0" fontId="2" fillId="0" borderId="4" xfId="0" applyFont="1" applyBorder="1"/>
    <xf numFmtId="0" fontId="5" fillId="2" borderId="3" xfId="0" applyFont="1" applyFill="1" applyBorder="1" applyAlignment="1">
      <alignment horizontal="center" vertical="center"/>
    </xf>
    <xf numFmtId="0" fontId="11" fillId="2" borderId="4" xfId="0" applyFont="1" applyFill="1" applyBorder="1" applyAlignment="1">
      <alignment horizontal="justify" vertical="center" wrapText="1"/>
    </xf>
    <xf numFmtId="0" fontId="11" fillId="2" borderId="4" xfId="0" applyFont="1" applyFill="1" applyBorder="1" applyAlignment="1">
      <alignment horizontal="center" vertical="center"/>
    </xf>
    <xf numFmtId="0" fontId="6" fillId="2" borderId="4" xfId="0" applyFont="1" applyFill="1" applyBorder="1" applyAlignment="1">
      <alignment horizontal="center" vertical="center"/>
    </xf>
    <xf numFmtId="0" fontId="11" fillId="2" borderId="4" xfId="0" applyFont="1" applyFill="1" applyBorder="1" applyAlignment="1">
      <alignment horizontal="center" vertical="center" wrapText="1"/>
    </xf>
    <xf numFmtId="0" fontId="2" fillId="2" borderId="4" xfId="0" applyFont="1" applyFill="1" applyBorder="1"/>
    <xf numFmtId="0" fontId="11" fillId="0" borderId="4" xfId="0" applyFont="1" applyBorder="1" applyAlignment="1">
      <alignment horizontal="left" vertical="center" wrapText="1"/>
    </xf>
    <xf numFmtId="0" fontId="11" fillId="0" borderId="4" xfId="0" applyFont="1" applyBorder="1" applyAlignment="1">
      <alignment horizontal="center" vertical="center" wrapText="1"/>
    </xf>
    <xf numFmtId="0" fontId="0" fillId="2" borderId="4" xfId="0" applyFill="1" applyBorder="1" applyAlignment="1">
      <alignment horizontal="center" vertical="center"/>
    </xf>
    <xf numFmtId="0" fontId="2" fillId="2" borderId="4" xfId="0" applyFont="1" applyFill="1" applyBorder="1" applyAlignment="1">
      <alignment horizontal="center" vertical="center"/>
    </xf>
    <xf numFmtId="0" fontId="0" fillId="0" borderId="4" xfId="0" applyBorder="1" applyAlignment="1">
      <alignment horizontal="center" vertical="center"/>
    </xf>
    <xf numFmtId="0" fontId="2" fillId="0" borderId="4" xfId="0" applyFont="1" applyBorder="1" applyAlignment="1">
      <alignment horizontal="center" vertical="center"/>
    </xf>
    <xf numFmtId="165" fontId="6" fillId="4" borderId="4" xfId="1" applyNumberFormat="1" applyFont="1" applyFill="1" applyBorder="1" applyAlignment="1" applyProtection="1">
      <alignment horizontal="center" vertical="center"/>
    </xf>
    <xf numFmtId="0" fontId="0" fillId="0" borderId="0" xfId="0" applyAlignment="1">
      <alignment horizontal="center" vertical="center"/>
    </xf>
    <xf numFmtId="0" fontId="3" fillId="0" borderId="4" xfId="0" applyFont="1" applyBorder="1" applyAlignment="1">
      <alignment horizontal="right"/>
    </xf>
    <xf numFmtId="165" fontId="3" fillId="0" borderId="4" xfId="0" applyNumberFormat="1" applyFont="1" applyBorder="1"/>
    <xf numFmtId="0" fontId="0" fillId="0" borderId="0" xfId="0" applyAlignment="1">
      <alignment horizontal="left" vertical="center"/>
    </xf>
    <xf numFmtId="165" fontId="6" fillId="0" borderId="13" xfId="1" applyNumberFormat="1" applyFont="1" applyFill="1" applyBorder="1" applyAlignment="1" applyProtection="1">
      <alignment horizontal="center" vertical="center"/>
    </xf>
    <xf numFmtId="0" fontId="5" fillId="0" borderId="4" xfId="0" applyFont="1" applyFill="1" applyBorder="1" applyAlignment="1">
      <alignment horizontal="center" vertical="center"/>
    </xf>
    <xf numFmtId="0" fontId="14" fillId="0" borderId="4" xfId="0" applyFont="1" applyFill="1" applyBorder="1" applyAlignment="1">
      <alignment horizontal="center" vertical="center"/>
    </xf>
    <xf numFmtId="0" fontId="15" fillId="0" borderId="4" xfId="0" applyFont="1" applyBorder="1" applyAlignment="1">
      <alignment horizontal="justify" vertical="center"/>
    </xf>
    <xf numFmtId="0" fontId="15" fillId="0" borderId="4" xfId="0" applyFont="1" applyBorder="1" applyAlignment="1">
      <alignment horizontal="justify" vertical="center" wrapText="1"/>
    </xf>
    <xf numFmtId="0" fontId="15" fillId="0" borderId="4" xfId="0" applyFont="1" applyBorder="1" applyAlignment="1">
      <alignment vertical="center" wrapText="1"/>
    </xf>
    <xf numFmtId="0" fontId="15" fillId="0" borderId="4" xfId="0" applyFont="1" applyBorder="1" applyAlignment="1">
      <alignment horizontal="center" vertical="center"/>
    </xf>
    <xf numFmtId="0" fontId="15" fillId="0" borderId="4" xfId="0" applyFont="1" applyBorder="1" applyAlignment="1">
      <alignment horizontal="center" vertical="center" wrapText="1"/>
    </xf>
    <xf numFmtId="3" fontId="15" fillId="0" borderId="4" xfId="0" applyNumberFormat="1" applyFont="1" applyBorder="1" applyAlignment="1">
      <alignment horizontal="center" vertical="center" wrapText="1"/>
    </xf>
    <xf numFmtId="0" fontId="0" fillId="5" borderId="4" xfId="0" applyFill="1" applyBorder="1" applyAlignment="1">
      <alignment horizontal="center" vertical="center"/>
    </xf>
    <xf numFmtId="0" fontId="0" fillId="5" borderId="4" xfId="0" applyFill="1" applyBorder="1" applyAlignment="1">
      <alignment horizontal="center"/>
    </xf>
    <xf numFmtId="0" fontId="0" fillId="5" borderId="4" xfId="0" applyFill="1" applyBorder="1"/>
    <xf numFmtId="0" fontId="0" fillId="6" borderId="4" xfId="0" applyFill="1" applyBorder="1" applyAlignment="1">
      <alignment horizontal="center" vertical="center"/>
    </xf>
    <xf numFmtId="0" fontId="0" fillId="6" borderId="4" xfId="0" applyFill="1" applyBorder="1" applyAlignment="1">
      <alignment horizontal="center"/>
    </xf>
    <xf numFmtId="0" fontId="0" fillId="6" borderId="4" xfId="0" applyFill="1" applyBorder="1"/>
    <xf numFmtId="0" fontId="0" fillId="7" borderId="4" xfId="0" applyFill="1" applyBorder="1" applyAlignment="1">
      <alignment horizontal="center" vertical="center"/>
    </xf>
    <xf numFmtId="0" fontId="0" fillId="7" borderId="4" xfId="0" applyFill="1" applyBorder="1" applyAlignment="1">
      <alignment horizontal="center"/>
    </xf>
    <xf numFmtId="0" fontId="0" fillId="7" borderId="4" xfId="0" applyFill="1" applyBorder="1"/>
    <xf numFmtId="0" fontId="2" fillId="0" borderId="0" xfId="0" applyFont="1" applyAlignment="1">
      <alignment horizontal="left" vertical="center"/>
    </xf>
    <xf numFmtId="0" fontId="6" fillId="4" borderId="9"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10" fillId="0" borderId="4" xfId="0" applyFont="1" applyBorder="1" applyAlignment="1">
      <alignment horizontal="center" vertical="center"/>
    </xf>
    <xf numFmtId="0" fontId="16" fillId="0" borderId="4" xfId="0" applyFont="1" applyBorder="1" applyAlignment="1">
      <alignment horizontal="center" vertical="center"/>
    </xf>
    <xf numFmtId="166" fontId="0" fillId="0" borderId="4" xfId="0" applyNumberFormat="1" applyBorder="1" applyAlignment="1">
      <alignment horizontal="center" vertical="center"/>
    </xf>
    <xf numFmtId="167" fontId="0" fillId="0" borderId="4" xfId="0" applyNumberFormat="1" applyBorder="1" applyAlignment="1">
      <alignment horizontal="center" vertical="center"/>
    </xf>
    <xf numFmtId="0" fontId="16" fillId="0" borderId="4" xfId="0" applyFont="1" applyBorder="1" applyAlignment="1">
      <alignment wrapText="1"/>
    </xf>
    <xf numFmtId="0" fontId="5" fillId="0" borderId="4" xfId="0" applyFont="1" applyFill="1" applyBorder="1" applyAlignment="1">
      <alignment horizontal="center" vertical="center" wrapText="1"/>
    </xf>
    <xf numFmtId="0" fontId="16" fillId="0" borderId="4" xfId="0" applyFont="1" applyBorder="1" applyAlignment="1">
      <alignment horizontal="center" vertical="center" wrapText="1"/>
    </xf>
    <xf numFmtId="166" fontId="0" fillId="0" borderId="4" xfId="0" applyNumberFormat="1" applyBorder="1" applyAlignment="1">
      <alignment horizontal="center" vertical="center" wrapText="1"/>
    </xf>
    <xf numFmtId="165" fontId="0" fillId="0" borderId="4" xfId="0" applyNumberFormat="1" applyBorder="1" applyAlignment="1">
      <alignment horizontal="center" vertical="center" wrapText="1"/>
    </xf>
    <xf numFmtId="165" fontId="0" fillId="0" borderId="13" xfId="0" applyNumberFormat="1" applyBorder="1" applyAlignment="1">
      <alignment horizontal="center" vertical="center" wrapText="1"/>
    </xf>
    <xf numFmtId="0" fontId="0" fillId="0" borderId="0" xfId="0" applyAlignment="1">
      <alignment wrapText="1"/>
    </xf>
    <xf numFmtId="167" fontId="0" fillId="0" borderId="4" xfId="0" applyNumberFormat="1" applyBorder="1" applyAlignment="1">
      <alignment horizontal="center" vertical="center" wrapText="1"/>
    </xf>
    <xf numFmtId="0" fontId="17" fillId="0" borderId="4" xfId="0" applyFont="1" applyBorder="1" applyAlignment="1">
      <alignment horizontal="center" vertical="center" wrapText="1"/>
    </xf>
    <xf numFmtId="0" fontId="18" fillId="0" borderId="4" xfId="0" applyFont="1" applyBorder="1" applyAlignment="1">
      <alignment horizontal="center" vertical="center" wrapText="1"/>
    </xf>
    <xf numFmtId="165" fontId="11" fillId="0" borderId="4" xfId="1" applyNumberFormat="1" applyFont="1" applyFill="1" applyBorder="1" applyAlignment="1" applyProtection="1">
      <alignment horizontal="center" vertical="center"/>
    </xf>
    <xf numFmtId="0" fontId="18" fillId="0" borderId="4" xfId="0" applyFont="1" applyBorder="1" applyAlignment="1">
      <alignment horizontal="justify" vertical="center" wrapText="1"/>
    </xf>
    <xf numFmtId="0" fontId="18" fillId="0" borderId="4" xfId="0" applyFont="1" applyBorder="1" applyAlignment="1">
      <alignment horizontal="center" vertical="center"/>
    </xf>
    <xf numFmtId="167" fontId="6" fillId="0" borderId="4" xfId="1" applyNumberFormat="1" applyFont="1" applyFill="1" applyBorder="1" applyAlignment="1" applyProtection="1">
      <alignment horizontal="center" vertical="center"/>
    </xf>
    <xf numFmtId="0" fontId="0" fillId="0" borderId="4" xfId="0" applyBorder="1" applyAlignment="1">
      <alignment horizontal="center" vertical="center" wrapText="1"/>
    </xf>
    <xf numFmtId="166" fontId="8" fillId="0" borderId="4" xfId="1" applyNumberFormat="1" applyFont="1" applyFill="1" applyBorder="1" applyAlignment="1" applyProtection="1">
      <alignment horizontal="center" vertical="center"/>
    </xf>
    <xf numFmtId="167" fontId="6" fillId="0" borderId="4" xfId="2" applyNumberFormat="1" applyFont="1" applyFill="1" applyBorder="1" applyAlignment="1" applyProtection="1">
      <alignment horizontal="center" vertical="center"/>
    </xf>
    <xf numFmtId="166" fontId="6" fillId="0" borderId="4" xfId="2" applyNumberFormat="1" applyFont="1" applyFill="1" applyBorder="1" applyAlignment="1" applyProtection="1">
      <alignment horizontal="center" vertical="center"/>
    </xf>
    <xf numFmtId="0" fontId="20" fillId="0" borderId="4" xfId="0" applyFont="1" applyBorder="1" applyAlignment="1">
      <alignment horizontal="center" vertical="center"/>
    </xf>
    <xf numFmtId="0" fontId="16" fillId="0" borderId="4" xfId="0" applyFont="1" applyBorder="1"/>
    <xf numFmtId="165" fontId="0" fillId="0" borderId="14" xfId="0" applyNumberFormat="1" applyFill="1" applyBorder="1" applyAlignment="1">
      <alignment horizontal="center" vertical="center"/>
    </xf>
    <xf numFmtId="165" fontId="0" fillId="0" borderId="0" xfId="0" applyNumberFormat="1"/>
    <xf numFmtId="0" fontId="17" fillId="0" borderId="4" xfId="0" applyFont="1" applyBorder="1" applyAlignment="1">
      <alignment horizontal="justify" vertical="center" wrapText="1"/>
    </xf>
    <xf numFmtId="0" fontId="17" fillId="0" borderId="4" xfId="0" applyFont="1" applyBorder="1" applyAlignment="1">
      <alignment horizontal="center" vertical="center"/>
    </xf>
    <xf numFmtId="0" fontId="0" fillId="0" borderId="0" xfId="0" applyBorder="1" applyAlignment="1">
      <alignment horizontal="center"/>
    </xf>
    <xf numFmtId="0" fontId="0" fillId="0" borderId="0" xfId="0" applyBorder="1" applyAlignment="1"/>
    <xf numFmtId="0" fontId="0" fillId="0" borderId="0" xfId="0" applyFont="1"/>
    <xf numFmtId="0" fontId="0" fillId="0" borderId="0" xfId="0" applyFont="1" applyAlignment="1">
      <alignment horizontal="center" vertical="center"/>
    </xf>
    <xf numFmtId="0" fontId="0" fillId="3" borderId="4" xfId="0" applyFont="1" applyFill="1" applyBorder="1" applyAlignment="1">
      <alignment horizontal="center" vertical="center"/>
    </xf>
    <xf numFmtId="0" fontId="0" fillId="3" borderId="4" xfId="0" applyFont="1" applyFill="1" applyBorder="1" applyAlignment="1">
      <alignment horizontal="center"/>
    </xf>
    <xf numFmtId="0" fontId="0" fillId="0" borderId="4" xfId="0" applyFont="1" applyBorder="1" applyAlignment="1">
      <alignment horizontal="center" vertical="center"/>
    </xf>
    <xf numFmtId="0" fontId="0" fillId="0" borderId="4" xfId="0" applyFont="1" applyBorder="1" applyAlignment="1">
      <alignment vertical="center" wrapText="1"/>
    </xf>
    <xf numFmtId="0" fontId="0" fillId="0" borderId="4" xfId="0" applyFont="1" applyBorder="1" applyAlignment="1">
      <alignment horizontal="center" vertical="center" wrapText="1"/>
    </xf>
    <xf numFmtId="0" fontId="0" fillId="0" borderId="4" xfId="0" applyFont="1" applyBorder="1" applyAlignment="1">
      <alignment vertical="top"/>
    </xf>
    <xf numFmtId="0" fontId="0" fillId="0" borderId="4" xfId="0" applyFont="1" applyBorder="1" applyAlignment="1">
      <alignment vertical="center"/>
    </xf>
    <xf numFmtId="3" fontId="0" fillId="0" borderId="4" xfId="0" applyNumberFormat="1" applyFont="1" applyBorder="1" applyAlignment="1">
      <alignment horizontal="center" vertical="center" wrapText="1"/>
    </xf>
    <xf numFmtId="0" fontId="21" fillId="0" borderId="4" xfId="0" applyFont="1" applyBorder="1" applyAlignment="1">
      <alignment vertical="center" wrapText="1"/>
    </xf>
    <xf numFmtId="0" fontId="16" fillId="0" borderId="4" xfId="0" applyFont="1" applyBorder="1" applyAlignment="1">
      <alignment vertical="center" wrapText="1"/>
    </xf>
    <xf numFmtId="0" fontId="3" fillId="0" borderId="0" xfId="0" applyFont="1" applyBorder="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0" fillId="0" borderId="16" xfId="0" applyFont="1" applyBorder="1" applyAlignment="1">
      <alignment vertical="center" wrapText="1"/>
    </xf>
    <xf numFmtId="0" fontId="0" fillId="0" borderId="16" xfId="0" applyFont="1" applyBorder="1" applyAlignment="1">
      <alignment horizontal="center" vertical="center" wrapText="1"/>
    </xf>
    <xf numFmtId="0" fontId="0" fillId="0" borderId="4" xfId="0" applyFont="1" applyBorder="1" applyAlignment="1">
      <alignment horizontal="justify" vertical="center" wrapText="1"/>
    </xf>
    <xf numFmtId="0" fontId="0" fillId="0" borderId="13" xfId="0" applyFont="1" applyBorder="1" applyAlignment="1">
      <alignment vertical="center" wrapText="1"/>
    </xf>
    <xf numFmtId="0" fontId="0" fillId="0" borderId="13" xfId="0" applyFont="1" applyBorder="1" applyAlignment="1">
      <alignment horizontal="justify" vertical="center" wrapText="1"/>
    </xf>
    <xf numFmtId="0" fontId="3" fillId="0" borderId="17" xfId="0" applyFont="1" applyBorder="1" applyAlignment="1">
      <alignment vertical="center" wrapText="1"/>
    </xf>
    <xf numFmtId="0" fontId="3" fillId="0" borderId="17" xfId="0" applyFont="1" applyBorder="1" applyAlignment="1">
      <alignment horizontal="center" vertical="center" wrapText="1"/>
    </xf>
    <xf numFmtId="0" fontId="10" fillId="0" borderId="15" xfId="0" applyFont="1" applyBorder="1" applyAlignment="1">
      <alignment vertical="center" wrapText="1"/>
    </xf>
    <xf numFmtId="0" fontId="22" fillId="0" borderId="4" xfId="0" applyFont="1" applyBorder="1" applyAlignment="1">
      <alignment horizontal="center" vertical="center"/>
    </xf>
    <xf numFmtId="0" fontId="22" fillId="0" borderId="4" xfId="0" applyFont="1" applyBorder="1" applyAlignment="1">
      <alignment vertical="center" wrapText="1"/>
    </xf>
    <xf numFmtId="0" fontId="22" fillId="0" borderId="4" xfId="0" applyFont="1" applyBorder="1" applyAlignment="1">
      <alignment horizontal="center" vertical="center" wrapText="1"/>
    </xf>
    <xf numFmtId="0" fontId="21" fillId="0" borderId="4" xfId="0" applyFont="1" applyBorder="1" applyAlignment="1">
      <alignment horizontal="center" vertical="center"/>
    </xf>
    <xf numFmtId="0" fontId="21" fillId="0" borderId="4" xfId="0" applyFont="1" applyBorder="1" applyAlignment="1">
      <alignment vertical="center"/>
    </xf>
    <xf numFmtId="3" fontId="22" fillId="0" borderId="4" xfId="0" applyNumberFormat="1" applyFont="1" applyBorder="1" applyAlignment="1">
      <alignment horizontal="center" vertical="center" wrapText="1"/>
    </xf>
    <xf numFmtId="0" fontId="10" fillId="0" borderId="4" xfId="0" applyFont="1" applyBorder="1" applyAlignment="1">
      <alignment vertical="center" wrapText="1"/>
    </xf>
    <xf numFmtId="164" fontId="0" fillId="0" borderId="4" xfId="1" applyFont="1" applyBorder="1" applyAlignment="1">
      <alignment horizontal="center" vertical="center"/>
    </xf>
    <xf numFmtId="164" fontId="0" fillId="0" borderId="4" xfId="1" applyNumberFormat="1" applyFont="1" applyBorder="1" applyAlignment="1">
      <alignment horizontal="center" vertical="center"/>
    </xf>
    <xf numFmtId="169" fontId="0" fillId="0" borderId="4" xfId="1" applyNumberFormat="1" applyFont="1" applyBorder="1" applyAlignment="1">
      <alignment horizontal="center" vertical="center"/>
    </xf>
    <xf numFmtId="164" fontId="10" fillId="0" borderId="4" xfId="1" applyNumberFormat="1" applyFont="1" applyBorder="1" applyAlignment="1">
      <alignment horizontal="center" vertical="center"/>
    </xf>
    <xf numFmtId="168" fontId="0" fillId="0" borderId="4" xfId="0" applyNumberFormat="1" applyFont="1" applyBorder="1" applyAlignment="1">
      <alignment horizontal="center" vertical="center"/>
    </xf>
    <xf numFmtId="0" fontId="4" fillId="0" borderId="4" xfId="0" applyFont="1" applyBorder="1" applyAlignment="1">
      <alignment horizontal="center" vertical="center" wrapText="1"/>
    </xf>
    <xf numFmtId="0" fontId="4" fillId="0" borderId="4" xfId="0" applyFont="1" applyBorder="1" applyAlignment="1">
      <alignment horizontal="center" vertical="center"/>
    </xf>
    <xf numFmtId="0" fontId="2" fillId="0" borderId="4" xfId="0" applyFont="1" applyBorder="1" applyAlignment="1">
      <alignment horizontal="center" vertical="center" wrapText="1"/>
    </xf>
    <xf numFmtId="0" fontId="21" fillId="0" borderId="4" xfId="0" applyFont="1" applyBorder="1" applyAlignment="1">
      <alignment horizontal="center" vertical="center" wrapText="1"/>
    </xf>
    <xf numFmtId="164" fontId="0" fillId="0" borderId="0" xfId="1" applyFont="1"/>
    <xf numFmtId="164" fontId="0" fillId="0" borderId="4" xfId="1" applyFont="1" applyBorder="1" applyAlignment="1">
      <alignment vertical="center"/>
    </xf>
    <xf numFmtId="169" fontId="0" fillId="0" borderId="4" xfId="1" applyNumberFormat="1" applyFont="1" applyBorder="1" applyAlignment="1">
      <alignment vertical="center"/>
    </xf>
    <xf numFmtId="170" fontId="0" fillId="0" borderId="4" xfId="1" applyNumberFormat="1" applyFont="1" applyBorder="1" applyAlignment="1">
      <alignment vertical="center"/>
    </xf>
    <xf numFmtId="0" fontId="3" fillId="0" borderId="0" xfId="0" applyFont="1"/>
    <xf numFmtId="164" fontId="0" fillId="0" borderId="4" xfId="0" applyNumberFormat="1" applyFont="1" applyBorder="1" applyAlignment="1">
      <alignment horizontal="center" vertical="center"/>
    </xf>
    <xf numFmtId="0" fontId="10" fillId="4" borderId="4" xfId="0" applyFont="1" applyFill="1" applyBorder="1" applyAlignment="1">
      <alignment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xf>
    <xf numFmtId="0" fontId="2" fillId="0" borderId="13" xfId="0" applyFont="1" applyBorder="1" applyAlignment="1">
      <alignment horizontal="center" vertical="center"/>
    </xf>
    <xf numFmtId="164" fontId="0" fillId="0" borderId="0" xfId="0" applyNumberFormat="1" applyFont="1"/>
    <xf numFmtId="0" fontId="0" fillId="0" borderId="0" xfId="0" applyFont="1" applyAlignment="1">
      <alignment vertical="center"/>
    </xf>
    <xf numFmtId="0" fontId="0" fillId="0" borderId="0" xfId="0" applyFont="1" applyAlignment="1">
      <alignment horizontal="right" vertical="center"/>
    </xf>
    <xf numFmtId="0" fontId="0" fillId="3" borderId="4" xfId="0" applyFont="1" applyFill="1" applyBorder="1" applyAlignment="1">
      <alignment vertical="center"/>
    </xf>
    <xf numFmtId="164" fontId="0" fillId="0" borderId="4" xfId="0" applyNumberFormat="1" applyFont="1" applyBorder="1" applyAlignment="1">
      <alignment vertical="center"/>
    </xf>
    <xf numFmtId="0" fontId="3" fillId="0" borderId="0" xfId="0" applyFont="1" applyFill="1" applyBorder="1" applyAlignment="1">
      <alignment horizontal="right" vertical="center"/>
    </xf>
    <xf numFmtId="164" fontId="3" fillId="2" borderId="4" xfId="1" applyFont="1" applyFill="1" applyBorder="1" applyAlignment="1">
      <alignment vertical="center"/>
    </xf>
    <xf numFmtId="0" fontId="26" fillId="0" borderId="0" xfId="0" applyFont="1"/>
    <xf numFmtId="0" fontId="10" fillId="0" borderId="0" xfId="0" applyFont="1"/>
    <xf numFmtId="164" fontId="10" fillId="0" borderId="4" xfId="1" applyFont="1" applyBorder="1" applyAlignment="1">
      <alignment vertical="center"/>
    </xf>
    <xf numFmtId="0" fontId="2" fillId="0" borderId="4" xfId="0" applyFont="1" applyBorder="1" applyAlignment="1">
      <alignment horizontal="justify" vertical="center" wrapText="1"/>
    </xf>
    <xf numFmtId="164" fontId="2" fillId="0" borderId="4" xfId="0" applyNumberFormat="1" applyFont="1" applyBorder="1" applyAlignment="1">
      <alignment horizontal="center" vertical="center"/>
    </xf>
    <xf numFmtId="0" fontId="0" fillId="0" borderId="13" xfId="0" applyFont="1" applyBorder="1" applyAlignment="1">
      <alignment horizontal="center" vertical="center" wrapText="1"/>
    </xf>
    <xf numFmtId="169" fontId="0" fillId="0" borderId="4" xfId="0" applyNumberFormat="1" applyFont="1" applyBorder="1" applyAlignment="1">
      <alignment vertical="center"/>
    </xf>
    <xf numFmtId="0" fontId="10" fillId="0" borderId="0" xfId="0" applyFont="1" applyAlignment="1">
      <alignment horizontal="right" vertical="center"/>
    </xf>
    <xf numFmtId="0" fontId="0" fillId="0" borderId="0" xfId="0"/>
    <xf numFmtId="0" fontId="34" fillId="0" borderId="4" xfId="0" applyFont="1" applyFill="1" applyBorder="1" applyAlignment="1">
      <alignment horizontal="center" vertical="center"/>
    </xf>
    <xf numFmtId="0" fontId="34" fillId="0" borderId="4" xfId="0" applyFont="1" applyFill="1" applyBorder="1" applyAlignment="1">
      <alignment horizontal="center" vertical="center" wrapText="1"/>
    </xf>
    <xf numFmtId="0" fontId="35" fillId="0" borderId="4" xfId="0" applyFont="1" applyFill="1" applyBorder="1" applyAlignment="1">
      <alignment horizontal="center" vertical="center" wrapText="1"/>
    </xf>
    <xf numFmtId="0" fontId="35" fillId="0" borderId="4" xfId="0" applyFont="1" applyFill="1" applyBorder="1" applyAlignment="1">
      <alignment horizontal="center" vertical="center"/>
    </xf>
    <xf numFmtId="3" fontId="34" fillId="0" borderId="4" xfId="0" applyNumberFormat="1" applyFont="1" applyFill="1" applyBorder="1" applyAlignment="1">
      <alignment horizontal="center" vertical="center" wrapText="1"/>
    </xf>
    <xf numFmtId="0" fontId="37" fillId="0" borderId="4" xfId="0" applyFont="1" applyFill="1" applyBorder="1" applyAlignment="1">
      <alignment horizontal="center" vertical="center" wrapText="1"/>
    </xf>
    <xf numFmtId="0" fontId="36" fillId="0" borderId="4" xfId="0" applyFont="1" applyFill="1" applyBorder="1" applyAlignment="1">
      <alignment horizontal="center" vertical="center" wrapText="1"/>
    </xf>
    <xf numFmtId="0" fontId="30" fillId="0" borderId="4" xfId="0" applyFont="1" applyBorder="1" applyAlignment="1">
      <alignment horizontal="center" vertical="center"/>
    </xf>
    <xf numFmtId="0" fontId="30" fillId="0" borderId="4" xfId="0" applyFont="1" applyBorder="1" applyAlignment="1">
      <alignment horizontal="justify" vertical="center" wrapText="1"/>
    </xf>
    <xf numFmtId="0" fontId="28" fillId="0" borderId="4" xfId="0" applyFont="1" applyBorder="1" applyAlignment="1">
      <alignment vertical="center"/>
    </xf>
    <xf numFmtId="0" fontId="30" fillId="0" borderId="4" xfId="0" applyFont="1" applyBorder="1" applyAlignment="1">
      <alignment horizontal="center" vertical="center" wrapText="1"/>
    </xf>
    <xf numFmtId="0" fontId="30" fillId="0" borderId="4" xfId="0" applyFont="1" applyBorder="1" applyAlignment="1">
      <alignment horizontal="justify" vertical="center"/>
    </xf>
    <xf numFmtId="0" fontId="28" fillId="0" borderId="4" xfId="0" applyFont="1" applyBorder="1" applyAlignment="1">
      <alignment vertical="center" wrapText="1"/>
    </xf>
    <xf numFmtId="0" fontId="30" fillId="9" borderId="4" xfId="0" applyFont="1" applyFill="1" applyBorder="1" applyAlignment="1">
      <alignment horizontal="justify" vertical="center" wrapText="1"/>
    </xf>
    <xf numFmtId="0" fontId="38" fillId="0" borderId="4" xfId="0" applyFont="1" applyBorder="1" applyAlignment="1">
      <alignment horizontal="center" vertical="center"/>
    </xf>
    <xf numFmtId="0" fontId="38" fillId="0" borderId="4" xfId="0" applyFont="1" applyBorder="1" applyAlignment="1">
      <alignment horizontal="justify" vertical="center" wrapText="1"/>
    </xf>
    <xf numFmtId="0" fontId="38" fillId="0" borderId="4" xfId="0" applyFont="1" applyFill="1" applyBorder="1" applyAlignment="1">
      <alignment horizontal="center" vertical="center"/>
    </xf>
    <xf numFmtId="0" fontId="0" fillId="0" borderId="4" xfId="0" applyBorder="1"/>
    <xf numFmtId="0" fontId="39" fillId="0" borderId="4" xfId="0" applyFont="1" applyBorder="1" applyAlignment="1">
      <alignment horizontal="center" vertical="center"/>
    </xf>
    <xf numFmtId="0" fontId="33" fillId="0" borderId="4" xfId="0" applyFont="1" applyFill="1" applyBorder="1" applyAlignment="1">
      <alignment horizontal="justify" vertical="center" wrapText="1"/>
    </xf>
    <xf numFmtId="0" fontId="28" fillId="0" borderId="0" xfId="0" applyFont="1" applyBorder="1" applyAlignment="1">
      <alignment vertical="center"/>
    </xf>
    <xf numFmtId="0" fontId="30" fillId="0" borderId="0" xfId="0" applyFont="1" applyBorder="1" applyAlignment="1">
      <alignment horizontal="center" vertical="center"/>
    </xf>
    <xf numFmtId="0" fontId="30" fillId="0" borderId="0" xfId="0" applyFont="1" applyBorder="1" applyAlignment="1">
      <alignment horizontal="justify" vertical="center" wrapText="1"/>
    </xf>
    <xf numFmtId="0" fontId="34" fillId="0" borderId="0" xfId="0" applyFont="1" applyFill="1" applyBorder="1" applyAlignment="1">
      <alignment horizontal="center" vertical="center" wrapText="1"/>
    </xf>
    <xf numFmtId="164" fontId="0" fillId="0" borderId="0" xfId="0" applyNumberFormat="1" applyFont="1" applyBorder="1" applyAlignment="1">
      <alignment horizontal="center" vertical="center"/>
    </xf>
    <xf numFmtId="0" fontId="28" fillId="0" borderId="19" xfId="0" applyFont="1" applyBorder="1" applyAlignment="1">
      <alignment vertical="center"/>
    </xf>
    <xf numFmtId="0" fontId="32" fillId="0" borderId="18" xfId="0" applyFont="1" applyFill="1" applyBorder="1" applyAlignment="1">
      <alignment horizontal="center" vertical="center"/>
    </xf>
    <xf numFmtId="0" fontId="32" fillId="0" borderId="16" xfId="0" applyFont="1" applyFill="1" applyBorder="1" applyAlignment="1">
      <alignment horizontal="center" vertical="center"/>
    </xf>
    <xf numFmtId="0" fontId="34" fillId="0" borderId="1" xfId="0" applyFont="1" applyFill="1" applyBorder="1" applyAlignment="1">
      <alignment horizontal="center" vertical="center" wrapText="1"/>
    </xf>
    <xf numFmtId="0" fontId="28" fillId="0" borderId="20" xfId="0" applyFont="1" applyBorder="1" applyAlignment="1">
      <alignment vertical="center" wrapText="1"/>
    </xf>
    <xf numFmtId="0" fontId="30" fillId="0" borderId="17" xfId="0" applyFont="1" applyBorder="1" applyAlignment="1">
      <alignment horizontal="center" vertical="center" wrapText="1"/>
    </xf>
    <xf numFmtId="0" fontId="30" fillId="0" borderId="17" xfId="0" applyFont="1" applyBorder="1" applyAlignment="1">
      <alignment horizontal="justify" vertical="center" wrapText="1"/>
    </xf>
    <xf numFmtId="0" fontId="34" fillId="0" borderId="17" xfId="0" applyFont="1" applyFill="1" applyBorder="1" applyAlignment="1">
      <alignment horizontal="center" vertical="center" wrapText="1"/>
    </xf>
    <xf numFmtId="0" fontId="30" fillId="0" borderId="0" xfId="0" applyFont="1" applyBorder="1" applyAlignment="1">
      <alignment horizontal="center" vertical="center" wrapText="1"/>
    </xf>
    <xf numFmtId="0" fontId="34" fillId="0" borderId="0" xfId="0" applyFont="1" applyFill="1" applyBorder="1" applyAlignment="1">
      <alignment horizontal="center" vertical="center"/>
    </xf>
    <xf numFmtId="0" fontId="0" fillId="0" borderId="0" xfId="0" applyFont="1" applyAlignment="1">
      <alignment horizontal="left"/>
    </xf>
    <xf numFmtId="0" fontId="28" fillId="0" borderId="0" xfId="0" applyFont="1" applyBorder="1" applyAlignment="1">
      <alignment vertical="center" wrapText="1"/>
    </xf>
    <xf numFmtId="0" fontId="40" fillId="0" borderId="4" xfId="0" applyFont="1" applyFill="1" applyBorder="1" applyAlignment="1">
      <alignment horizontal="center" vertical="center" wrapText="1"/>
    </xf>
    <xf numFmtId="0" fontId="30" fillId="0" borderId="4" xfId="0" applyFont="1" applyFill="1" applyBorder="1" applyAlignment="1">
      <alignment horizontal="center" vertical="center"/>
    </xf>
    <xf numFmtId="0" fontId="38" fillId="0" borderId="4" xfId="0" applyFont="1" applyBorder="1" applyAlignment="1">
      <alignment horizontal="center" vertical="center" wrapText="1"/>
    </xf>
    <xf numFmtId="0" fontId="30" fillId="9" borderId="4" xfId="0" applyFont="1" applyFill="1" applyBorder="1" applyAlignment="1">
      <alignment horizontal="center" vertical="center" wrapText="1"/>
    </xf>
    <xf numFmtId="0" fontId="41" fillId="0" borderId="4" xfId="0" applyFont="1" applyFill="1" applyBorder="1" applyAlignment="1">
      <alignment horizontal="center" vertical="center" wrapText="1"/>
    </xf>
    <xf numFmtId="0" fontId="0" fillId="0" borderId="0" xfId="0" applyFont="1" applyAlignment="1">
      <alignment horizontal="center"/>
    </xf>
    <xf numFmtId="164" fontId="10" fillId="0" borderId="4" xfId="0" applyNumberFormat="1" applyFont="1" applyBorder="1" applyAlignment="1">
      <alignment horizontal="center" vertical="center"/>
    </xf>
    <xf numFmtId="0" fontId="33" fillId="0" borderId="4" xfId="0" applyFont="1" applyBorder="1" applyAlignment="1">
      <alignment horizontal="center" vertical="center" wrapText="1"/>
    </xf>
    <xf numFmtId="3" fontId="34" fillId="0" borderId="13" xfId="0" applyNumberFormat="1" applyFont="1" applyFill="1" applyBorder="1" applyAlignment="1">
      <alignment horizontal="center" vertical="center" wrapText="1"/>
    </xf>
    <xf numFmtId="0" fontId="30" fillId="0" borderId="4" xfId="0" applyFont="1" applyBorder="1" applyAlignment="1">
      <alignment horizontal="center" vertical="center" wrapText="1"/>
    </xf>
    <xf numFmtId="0" fontId="30" fillId="0" borderId="4" xfId="0" applyFont="1" applyBorder="1" applyAlignment="1">
      <alignment vertical="center" wrapText="1"/>
    </xf>
    <xf numFmtId="0" fontId="39" fillId="0" borderId="4" xfId="0" applyFont="1" applyBorder="1" applyAlignment="1">
      <alignment horizontal="center" vertical="center" wrapText="1"/>
    </xf>
    <xf numFmtId="0" fontId="39" fillId="0" borderId="4" xfId="0" applyFont="1" applyBorder="1" applyAlignment="1">
      <alignment horizontal="justify" vertical="center" wrapText="1"/>
    </xf>
    <xf numFmtId="0" fontId="30" fillId="0" borderId="4" xfId="0" applyFont="1" applyBorder="1" applyAlignment="1">
      <alignment horizontal="center" vertical="center" wrapText="1"/>
    </xf>
    <xf numFmtId="0" fontId="43" fillId="0" borderId="4" xfId="0" applyFont="1" applyFill="1" applyBorder="1" applyAlignment="1">
      <alignment horizontal="justify" vertical="center" wrapText="1"/>
    </xf>
    <xf numFmtId="0" fontId="43" fillId="0" borderId="4" xfId="0" applyFont="1" applyFill="1" applyBorder="1" applyAlignment="1">
      <alignment horizontal="center" vertical="center" wrapText="1"/>
    </xf>
    <xf numFmtId="0" fontId="33" fillId="0" borderId="4" xfId="0" applyFont="1" applyBorder="1" applyAlignment="1">
      <alignment horizontal="center" vertical="center"/>
    </xf>
    <xf numFmtId="0" fontId="30" fillId="0" borderId="4" xfId="0" applyFont="1" applyBorder="1" applyAlignment="1">
      <alignment horizontal="center" vertical="center" wrapText="1"/>
    </xf>
    <xf numFmtId="164" fontId="30" fillId="0" borderId="4" xfId="0" applyNumberFormat="1" applyFont="1" applyBorder="1" applyAlignment="1">
      <alignment horizontal="center" vertical="center"/>
    </xf>
    <xf numFmtId="0" fontId="44" fillId="0" borderId="4" xfId="0" applyFont="1" applyBorder="1" applyAlignment="1">
      <alignment vertical="center" wrapText="1"/>
    </xf>
    <xf numFmtId="0" fontId="28" fillId="0" borderId="4" xfId="0" applyFont="1" applyFill="1" applyBorder="1" applyAlignment="1">
      <alignment vertical="center" wrapText="1"/>
    </xf>
    <xf numFmtId="0" fontId="45" fillId="0" borderId="4" xfId="0" applyFont="1" applyBorder="1" applyAlignment="1">
      <alignment horizontal="center" vertical="center" wrapText="1"/>
    </xf>
    <xf numFmtId="0" fontId="46" fillId="0" borderId="4" xfId="0" applyFont="1" applyFill="1" applyBorder="1" applyAlignment="1">
      <alignment horizontal="center" vertical="center" wrapText="1"/>
    </xf>
    <xf numFmtId="0" fontId="45" fillId="0" borderId="4" xfId="0" applyFont="1" applyFill="1" applyBorder="1" applyAlignment="1">
      <alignment horizontal="center" vertical="center"/>
    </xf>
    <xf numFmtId="0" fontId="39" fillId="0" borderId="4" xfId="0" applyFont="1" applyFill="1" applyBorder="1" applyAlignment="1">
      <alignment horizontal="justify" vertical="center" wrapText="1"/>
    </xf>
    <xf numFmtId="0" fontId="37" fillId="0" borderId="4" xfId="0" applyFont="1" applyFill="1" applyBorder="1" applyAlignment="1">
      <alignment horizontal="center" vertical="center"/>
    </xf>
    <xf numFmtId="0" fontId="47" fillId="0" borderId="4" xfId="0" applyFont="1" applyFill="1" applyBorder="1" applyAlignment="1">
      <alignment horizontal="justify" vertical="center" wrapText="1"/>
    </xf>
    <xf numFmtId="0" fontId="47" fillId="0" borderId="4" xfId="0" applyFont="1" applyBorder="1" applyAlignment="1">
      <alignment horizontal="center" vertical="center"/>
    </xf>
    <xf numFmtId="3" fontId="37" fillId="0" borderId="4" xfId="0" applyNumberFormat="1" applyFont="1" applyFill="1" applyBorder="1" applyAlignment="1">
      <alignment horizontal="center" vertical="center" wrapText="1"/>
    </xf>
    <xf numFmtId="0" fontId="39" fillId="0" borderId="4" xfId="0" applyFont="1" applyFill="1" applyBorder="1" applyAlignment="1">
      <alignment horizontal="center" vertical="center" wrapText="1"/>
    </xf>
    <xf numFmtId="0" fontId="47" fillId="0" borderId="4" xfId="0" applyFont="1" applyFill="1" applyBorder="1" applyAlignment="1">
      <alignment horizontal="center" vertical="center" wrapText="1"/>
    </xf>
    <xf numFmtId="0" fontId="49" fillId="0" borderId="4" xfId="0" applyFont="1" applyFill="1" applyBorder="1" applyAlignment="1">
      <alignment vertical="center" wrapText="1"/>
    </xf>
    <xf numFmtId="0" fontId="39" fillId="0" borderId="4" xfId="0" applyFont="1" applyBorder="1" applyAlignment="1">
      <alignment vertical="center" wrapText="1"/>
    </xf>
    <xf numFmtId="0" fontId="39" fillId="0" borderId="4" xfId="0" applyFont="1" applyFill="1" applyBorder="1" applyAlignment="1">
      <alignment horizontal="justify" vertical="center"/>
    </xf>
    <xf numFmtId="0" fontId="30" fillId="0" borderId="4" xfId="0" applyFont="1" applyBorder="1" applyAlignment="1">
      <alignment horizontal="center" vertical="center" wrapText="1"/>
    </xf>
    <xf numFmtId="164" fontId="10" fillId="0" borderId="4" xfId="1" applyFont="1" applyBorder="1" applyAlignment="1">
      <alignment horizontal="center" vertical="center"/>
    </xf>
    <xf numFmtId="164" fontId="1" fillId="0" borderId="4" xfId="1" applyFont="1" applyBorder="1" applyAlignment="1">
      <alignment horizontal="center" vertical="center"/>
    </xf>
    <xf numFmtId="164" fontId="2" fillId="0" borderId="4" xfId="1" applyFont="1" applyBorder="1" applyAlignment="1">
      <alignment horizontal="center" vertical="center"/>
    </xf>
    <xf numFmtId="164" fontId="48" fillId="0" borderId="4" xfId="1" applyFont="1" applyBorder="1" applyAlignment="1">
      <alignment horizontal="center" vertical="center"/>
    </xf>
    <xf numFmtId="169" fontId="10" fillId="0" borderId="4" xfId="1" applyNumberFormat="1" applyFont="1" applyBorder="1" applyAlignment="1">
      <alignment horizontal="center" vertical="center"/>
    </xf>
    <xf numFmtId="164" fontId="1" fillId="0" borderId="4" xfId="1" applyNumberFormat="1" applyFont="1" applyBorder="1" applyAlignment="1">
      <alignment horizontal="center" vertical="center"/>
    </xf>
    <xf numFmtId="164" fontId="0" fillId="0" borderId="0" xfId="1" applyFont="1" applyBorder="1" applyAlignment="1">
      <alignment horizontal="center" vertical="center"/>
    </xf>
    <xf numFmtId="0" fontId="0" fillId="0" borderId="0" xfId="0" applyFont="1" applyBorder="1" applyAlignment="1">
      <alignment horizontal="center"/>
    </xf>
    <xf numFmtId="0" fontId="3" fillId="0" borderId="0" xfId="0" applyFont="1" applyBorder="1" applyAlignment="1">
      <alignment horizontal="center" vertical="center"/>
    </xf>
    <xf numFmtId="164" fontId="3" fillId="0" borderId="4" xfId="1" applyFont="1" applyBorder="1" applyAlignment="1">
      <alignment horizontal="center" vertical="center"/>
    </xf>
    <xf numFmtId="164" fontId="30" fillId="0" borderId="4" xfId="1" applyFont="1" applyBorder="1" applyAlignment="1">
      <alignment horizontal="center" vertical="center"/>
    </xf>
    <xf numFmtId="0" fontId="3" fillId="0" borderId="0" xfId="0" applyFont="1" applyAlignment="1">
      <alignment horizontal="center" vertical="center"/>
    </xf>
    <xf numFmtId="164" fontId="3" fillId="0" borderId="15" xfId="1" applyFont="1" applyBorder="1" applyAlignment="1">
      <alignment horizontal="center" vertical="center"/>
    </xf>
    <xf numFmtId="0" fontId="3" fillId="0" borderId="0" xfId="0" applyFont="1" applyFill="1" applyBorder="1" applyAlignment="1">
      <alignment horizontal="center" vertical="center"/>
    </xf>
    <xf numFmtId="164" fontId="3" fillId="2" borderId="4" xfId="1" applyFont="1" applyFill="1" applyBorder="1" applyAlignment="1">
      <alignment horizontal="center" vertical="center"/>
    </xf>
    <xf numFmtId="0" fontId="0" fillId="0" borderId="0" xfId="0" applyFont="1" applyAlignment="1">
      <alignment horizontal="center" wrapText="1"/>
    </xf>
    <xf numFmtId="0" fontId="30" fillId="0" borderId="4" xfId="0" applyFont="1" applyBorder="1" applyAlignment="1">
      <alignment horizontal="center" vertical="center" wrapText="1"/>
    </xf>
    <xf numFmtId="0" fontId="30" fillId="0" borderId="13" xfId="0" applyFont="1" applyBorder="1" applyAlignment="1">
      <alignment horizontal="center" vertical="center"/>
    </xf>
    <xf numFmtId="0" fontId="30" fillId="0" borderId="4" xfId="0" applyFont="1" applyBorder="1" applyAlignment="1">
      <alignment horizontal="center" vertical="center" wrapText="1"/>
    </xf>
    <xf numFmtId="0" fontId="30" fillId="0" borderId="4" xfId="0" applyFont="1" applyBorder="1" applyAlignment="1">
      <alignment horizontal="center" vertical="center" wrapText="1"/>
    </xf>
    <xf numFmtId="0" fontId="30" fillId="0" borderId="4" xfId="0" applyFont="1" applyBorder="1" applyAlignment="1">
      <alignment horizontal="center" vertical="center" wrapText="1"/>
    </xf>
    <xf numFmtId="0" fontId="52" fillId="9" borderId="21" xfId="0" applyFont="1" applyFill="1" applyBorder="1" applyAlignment="1">
      <alignment horizontal="center" vertical="center"/>
    </xf>
    <xf numFmtId="0" fontId="51" fillId="9" borderId="23" xfId="0" applyFont="1" applyFill="1" applyBorder="1" applyAlignment="1">
      <alignment vertical="center"/>
    </xf>
    <xf numFmtId="0" fontId="54" fillId="9" borderId="21" xfId="0" applyFont="1" applyFill="1" applyBorder="1" applyAlignment="1">
      <alignment vertical="center" wrapText="1"/>
    </xf>
    <xf numFmtId="0" fontId="55" fillId="9" borderId="21" xfId="0" applyFont="1" applyFill="1" applyBorder="1" applyAlignment="1">
      <alignment horizontal="center" vertical="center" wrapText="1"/>
    </xf>
    <xf numFmtId="0" fontId="52" fillId="9" borderId="23" xfId="0" applyFont="1" applyFill="1" applyBorder="1" applyAlignment="1">
      <alignment vertical="center"/>
    </xf>
    <xf numFmtId="0" fontId="51" fillId="9" borderId="24" xfId="0" applyFont="1" applyFill="1" applyBorder="1" applyAlignment="1">
      <alignment vertical="center"/>
    </xf>
    <xf numFmtId="0" fontId="53" fillId="9" borderId="21" xfId="0" applyFont="1" applyFill="1" applyBorder="1" applyAlignment="1">
      <alignment horizontal="justify" vertical="center" wrapText="1"/>
    </xf>
    <xf numFmtId="0" fontId="53" fillId="9" borderId="21" xfId="0" applyFont="1" applyFill="1" applyBorder="1" applyAlignment="1">
      <alignment horizontal="center" vertical="center"/>
    </xf>
    <xf numFmtId="0" fontId="52" fillId="9" borderId="21" xfId="0" applyFont="1" applyFill="1" applyBorder="1" applyAlignment="1">
      <alignment horizontal="center" vertical="center" wrapText="1"/>
    </xf>
    <xf numFmtId="0" fontId="51" fillId="9" borderId="25" xfId="0" applyFont="1" applyFill="1" applyBorder="1" applyAlignment="1">
      <alignment vertical="center"/>
    </xf>
    <xf numFmtId="0" fontId="56" fillId="9" borderId="21" xfId="0" applyFont="1" applyFill="1" applyBorder="1" applyAlignment="1">
      <alignment horizontal="justify" vertical="center"/>
    </xf>
    <xf numFmtId="0" fontId="57" fillId="9" borderId="21" xfId="0" applyFont="1" applyFill="1" applyBorder="1" applyAlignment="1">
      <alignment vertical="center"/>
    </xf>
    <xf numFmtId="0" fontId="53" fillId="9" borderId="21" xfId="0" applyFont="1" applyFill="1" applyBorder="1" applyAlignment="1">
      <alignment vertical="center"/>
    </xf>
    <xf numFmtId="0" fontId="53" fillId="9" borderId="21" xfId="0" applyFont="1" applyFill="1" applyBorder="1" applyAlignment="1">
      <alignment horizontal="center" vertical="center" wrapText="1"/>
    </xf>
    <xf numFmtId="0" fontId="50" fillId="9" borderId="21" xfId="0" applyFont="1" applyFill="1" applyBorder="1" applyAlignment="1">
      <alignment horizontal="justify" vertical="center" wrapText="1"/>
    </xf>
    <xf numFmtId="0" fontId="51" fillId="9" borderId="26" xfId="0" applyFont="1" applyFill="1" applyBorder="1" applyAlignment="1">
      <alignment vertical="center"/>
    </xf>
    <xf numFmtId="0" fontId="53" fillId="9" borderId="23" xfId="0" applyFont="1" applyFill="1" applyBorder="1" applyAlignment="1">
      <alignment vertical="center"/>
    </xf>
    <xf numFmtId="0" fontId="53" fillId="9" borderId="26" xfId="0" applyFont="1" applyFill="1" applyBorder="1" applyAlignment="1">
      <alignment vertical="center"/>
    </xf>
    <xf numFmtId="0" fontId="60" fillId="9" borderId="21" xfId="0" applyFont="1" applyFill="1" applyBorder="1" applyAlignment="1">
      <alignment horizontal="center" vertical="center" wrapText="1"/>
    </xf>
    <xf numFmtId="0" fontId="53" fillId="9" borderId="21" xfId="0" applyFont="1" applyFill="1" applyBorder="1" applyAlignment="1">
      <alignment horizontal="justify" vertical="center"/>
    </xf>
    <xf numFmtId="3" fontId="52" fillId="9" borderId="21" xfId="0" applyNumberFormat="1" applyFont="1" applyFill="1" applyBorder="1" applyAlignment="1">
      <alignment horizontal="center" vertical="center" wrapText="1"/>
    </xf>
    <xf numFmtId="0" fontId="51" fillId="9" borderId="25" xfId="0" applyFont="1" applyFill="1" applyBorder="1" applyAlignment="1">
      <alignment horizontal="center" vertical="center"/>
    </xf>
    <xf numFmtId="0" fontId="61" fillId="9" borderId="21" xfId="0" applyFont="1" applyFill="1" applyBorder="1" applyAlignment="1">
      <alignment horizontal="justify" vertical="center" wrapText="1"/>
    </xf>
    <xf numFmtId="0" fontId="61" fillId="9" borderId="21" xfId="0" applyFont="1" applyFill="1" applyBorder="1" applyAlignment="1">
      <alignment horizontal="justify" vertical="center"/>
    </xf>
    <xf numFmtId="0" fontId="53" fillId="9" borderId="22" xfId="0" applyFont="1" applyFill="1" applyBorder="1" applyAlignment="1">
      <alignment horizontal="justify" vertical="center" wrapText="1"/>
    </xf>
    <xf numFmtId="0" fontId="53" fillId="9" borderId="22" xfId="0" applyFont="1" applyFill="1" applyBorder="1" applyAlignment="1">
      <alignment horizontal="center" vertical="center"/>
    </xf>
    <xf numFmtId="0" fontId="53" fillId="9" borderId="27" xfId="0" applyFont="1" applyFill="1" applyBorder="1" applyAlignment="1">
      <alignment horizontal="justify" vertical="center" wrapText="1"/>
    </xf>
    <xf numFmtId="0" fontId="53" fillId="9" borderId="27" xfId="0" applyFont="1" applyFill="1" applyBorder="1" applyAlignment="1">
      <alignment horizontal="center" vertical="center"/>
    </xf>
    <xf numFmtId="0" fontId="57" fillId="9" borderId="21" xfId="0" applyFont="1" applyFill="1" applyBorder="1" applyAlignment="1">
      <alignment vertical="center" wrapText="1"/>
    </xf>
    <xf numFmtId="0" fontId="50" fillId="9" borderId="21" xfId="0" applyFont="1" applyFill="1" applyBorder="1" applyAlignment="1">
      <alignment vertical="center" wrapText="1"/>
    </xf>
    <xf numFmtId="0" fontId="61" fillId="9" borderId="21" xfId="0" applyFont="1" applyFill="1" applyBorder="1" applyAlignment="1">
      <alignment vertical="center" wrapText="1"/>
    </xf>
    <xf numFmtId="0" fontId="53" fillId="9" borderId="0" xfId="0" applyFont="1" applyFill="1" applyAlignment="1">
      <alignment horizontal="justify" vertical="center" wrapText="1"/>
    </xf>
    <xf numFmtId="0" fontId="53" fillId="9" borderId="25" xfId="0" applyFont="1" applyFill="1" applyBorder="1" applyAlignment="1">
      <alignment horizontal="center" vertical="center"/>
    </xf>
    <xf numFmtId="0" fontId="53" fillId="9" borderId="28" xfId="0" applyFont="1" applyFill="1" applyBorder="1" applyAlignment="1">
      <alignment horizontal="justify" vertical="center" wrapText="1"/>
    </xf>
    <xf numFmtId="0" fontId="56" fillId="9" borderId="21" xfId="0" applyFont="1" applyFill="1" applyBorder="1" applyAlignment="1">
      <alignment horizontal="justify" vertical="center" wrapText="1"/>
    </xf>
    <xf numFmtId="0" fontId="56" fillId="9" borderId="21" xfId="0" applyFont="1" applyFill="1" applyBorder="1" applyAlignment="1">
      <alignment vertical="center" wrapText="1"/>
    </xf>
    <xf numFmtId="0" fontId="51" fillId="8" borderId="25" xfId="0" applyFont="1" applyFill="1" applyBorder="1" applyAlignment="1">
      <alignment horizontal="center" vertical="center"/>
    </xf>
    <xf numFmtId="0" fontId="51" fillId="8" borderId="21" xfId="0" applyFont="1" applyFill="1" applyBorder="1" applyAlignment="1">
      <alignment horizontal="center" vertical="center"/>
    </xf>
    <xf numFmtId="0" fontId="62" fillId="8" borderId="21" xfId="0" applyFont="1" applyFill="1" applyBorder="1" applyAlignment="1">
      <alignment horizontal="center" vertical="center"/>
    </xf>
    <xf numFmtId="0" fontId="51" fillId="9" borderId="25" xfId="0" applyFont="1" applyFill="1" applyBorder="1" applyAlignment="1">
      <alignment vertical="center" wrapText="1"/>
    </xf>
    <xf numFmtId="0" fontId="51" fillId="9" borderId="23" xfId="0" applyFont="1" applyFill="1" applyBorder="1" applyAlignment="1">
      <alignment vertical="center" wrapText="1"/>
    </xf>
    <xf numFmtId="0" fontId="51" fillId="9" borderId="26" xfId="0" applyFont="1" applyFill="1" applyBorder="1" applyAlignment="1">
      <alignment vertical="center" wrapText="1"/>
    </xf>
    <xf numFmtId="0" fontId="53" fillId="9" borderId="23" xfId="0" applyFont="1" applyFill="1" applyBorder="1" applyAlignment="1">
      <alignment vertical="center" wrapText="1"/>
    </xf>
    <xf numFmtId="0" fontId="53" fillId="9" borderId="21" xfId="0" applyFont="1" applyFill="1" applyBorder="1" applyAlignment="1">
      <alignment vertical="center" wrapText="1"/>
    </xf>
    <xf numFmtId="0" fontId="53" fillId="9" borderId="25" xfId="0" applyFont="1" applyFill="1" applyBorder="1" applyAlignment="1">
      <alignment vertical="center" wrapText="1"/>
    </xf>
    <xf numFmtId="0" fontId="56" fillId="9" borderId="21" xfId="0" applyFont="1" applyFill="1" applyBorder="1" applyAlignment="1">
      <alignment horizontal="center" vertical="center" wrapText="1"/>
    </xf>
    <xf numFmtId="0" fontId="57" fillId="9" borderId="21" xfId="0" applyFont="1" applyFill="1" applyBorder="1" applyAlignment="1">
      <alignment horizontal="center" vertical="center" wrapText="1"/>
    </xf>
    <xf numFmtId="0" fontId="51" fillId="8" borderId="29" xfId="0" applyFont="1" applyFill="1" applyBorder="1" applyAlignment="1">
      <alignment horizontal="center" vertical="center"/>
    </xf>
    <xf numFmtId="0" fontId="62" fillId="8" borderId="30" xfId="0" applyFont="1" applyFill="1" applyBorder="1" applyAlignment="1">
      <alignment horizontal="center" vertical="center"/>
    </xf>
    <xf numFmtId="0" fontId="51" fillId="9" borderId="24" xfId="0" applyFont="1" applyFill="1" applyBorder="1" applyAlignment="1">
      <alignment vertical="center" wrapText="1"/>
    </xf>
    <xf numFmtId="0" fontId="52" fillId="9" borderId="21" xfId="0" applyFont="1" applyFill="1" applyBorder="1" applyAlignment="1">
      <alignment vertical="center" wrapText="1"/>
    </xf>
    <xf numFmtId="3" fontId="52" fillId="9" borderId="22" xfId="0" applyNumberFormat="1" applyFont="1" applyFill="1" applyBorder="1" applyAlignment="1">
      <alignment horizontal="center" vertical="center" wrapText="1"/>
    </xf>
    <xf numFmtId="0" fontId="52" fillId="9" borderId="27" xfId="0" applyFont="1" applyFill="1" applyBorder="1" applyAlignment="1">
      <alignment horizontal="center" vertical="center" wrapText="1"/>
    </xf>
    <xf numFmtId="0" fontId="51" fillId="9" borderId="25" xfId="0" applyFont="1" applyFill="1" applyBorder="1" applyAlignment="1">
      <alignment horizontal="center" vertical="center" wrapText="1"/>
    </xf>
    <xf numFmtId="0" fontId="52" fillId="9" borderId="21" xfId="0" applyFont="1" applyFill="1" applyBorder="1" applyAlignment="1">
      <alignment vertical="center"/>
    </xf>
    <xf numFmtId="0" fontId="51" fillId="8" borderId="31" xfId="0" applyFont="1" applyFill="1" applyBorder="1" applyAlignment="1">
      <alignment vertical="center"/>
    </xf>
    <xf numFmtId="0" fontId="52" fillId="8" borderId="26" xfId="0" applyFont="1" applyFill="1" applyBorder="1" applyAlignment="1">
      <alignment horizontal="center" vertical="center"/>
    </xf>
    <xf numFmtId="0" fontId="52" fillId="8" borderId="27" xfId="0" applyFont="1" applyFill="1" applyBorder="1" applyAlignment="1">
      <alignment horizontal="center" vertical="center"/>
    </xf>
    <xf numFmtId="0" fontId="51" fillId="9" borderId="4" xfId="0" applyFont="1" applyFill="1" applyBorder="1" applyAlignment="1">
      <alignment vertical="center"/>
    </xf>
    <xf numFmtId="0" fontId="52" fillId="9" borderId="4" xfId="0" applyFont="1" applyFill="1" applyBorder="1" applyAlignment="1">
      <alignment horizontal="center" vertical="center"/>
    </xf>
    <xf numFmtId="0" fontId="54" fillId="9" borderId="4" xfId="0" applyFont="1" applyFill="1" applyBorder="1" applyAlignment="1">
      <alignment vertical="center" wrapText="1"/>
    </xf>
    <xf numFmtId="0" fontId="52" fillId="9" borderId="4" xfId="0" applyFont="1" applyFill="1" applyBorder="1" applyAlignment="1">
      <alignment vertical="center"/>
    </xf>
    <xf numFmtId="0" fontId="53" fillId="9" borderId="4" xfId="0" applyFont="1" applyFill="1" applyBorder="1" applyAlignment="1">
      <alignment horizontal="justify" vertical="center" wrapText="1"/>
    </xf>
    <xf numFmtId="0" fontId="56" fillId="9" borderId="4" xfId="0" applyFont="1" applyFill="1" applyBorder="1" applyAlignment="1">
      <alignment horizontal="justify" vertical="center"/>
    </xf>
    <xf numFmtId="0" fontId="51" fillId="9" borderId="4" xfId="0" applyFont="1" applyFill="1" applyBorder="1" applyAlignment="1">
      <alignment horizontal="center" vertical="center"/>
    </xf>
    <xf numFmtId="0" fontId="56" fillId="9" borderId="4" xfId="0" applyFont="1" applyFill="1" applyBorder="1" applyAlignment="1">
      <alignment horizontal="justify" vertical="center" wrapText="1"/>
    </xf>
    <xf numFmtId="0" fontId="56" fillId="9" borderId="4" xfId="0" applyFont="1" applyFill="1" applyBorder="1" applyAlignment="1">
      <alignment vertical="center" wrapText="1"/>
    </xf>
    <xf numFmtId="0" fontId="51" fillId="9" borderId="4" xfId="0" applyFont="1" applyFill="1" applyBorder="1" applyAlignment="1">
      <alignment vertical="center" wrapText="1"/>
    </xf>
    <xf numFmtId="0" fontId="53" fillId="9" borderId="4" xfId="0" applyFont="1" applyFill="1" applyBorder="1" applyAlignment="1">
      <alignment horizontal="center" vertical="center" wrapText="1"/>
    </xf>
    <xf numFmtId="0" fontId="53" fillId="9" borderId="4" xfId="0" applyFont="1" applyFill="1" applyBorder="1" applyAlignment="1">
      <alignment vertical="center" wrapText="1"/>
    </xf>
    <xf numFmtId="0" fontId="52" fillId="9" borderId="4" xfId="0" applyFont="1" applyFill="1" applyBorder="1" applyAlignment="1">
      <alignment vertical="center" wrapText="1"/>
    </xf>
    <xf numFmtId="0" fontId="51" fillId="9" borderId="4" xfId="0" applyFont="1" applyFill="1" applyBorder="1" applyAlignment="1">
      <alignment horizontal="center" vertical="center" wrapText="1"/>
    </xf>
    <xf numFmtId="0" fontId="55" fillId="9" borderId="4" xfId="0" applyFont="1" applyFill="1" applyBorder="1" applyAlignment="1">
      <alignment horizontal="center" vertical="center" wrapText="1"/>
    </xf>
    <xf numFmtId="0" fontId="53" fillId="9" borderId="4" xfId="0" applyFont="1" applyFill="1" applyBorder="1" applyAlignment="1">
      <alignment horizontal="center" vertical="center"/>
    </xf>
    <xf numFmtId="0" fontId="56" fillId="9" borderId="4" xfId="0" applyFont="1" applyFill="1" applyBorder="1" applyAlignment="1">
      <alignment horizontal="center" vertical="center" wrapText="1"/>
    </xf>
    <xf numFmtId="0" fontId="0" fillId="3" borderId="13"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51" fillId="3" borderId="4" xfId="0" applyFont="1" applyFill="1" applyBorder="1" applyAlignment="1">
      <alignment vertical="center"/>
    </xf>
    <xf numFmtId="0" fontId="51" fillId="3" borderId="4" xfId="0" applyFont="1" applyFill="1" applyBorder="1" applyAlignment="1">
      <alignment horizontal="center" vertical="center"/>
    </xf>
    <xf numFmtId="0" fontId="62" fillId="3" borderId="4" xfId="0" applyFont="1" applyFill="1" applyBorder="1" applyAlignment="1">
      <alignment horizontal="center" vertical="center"/>
    </xf>
    <xf numFmtId="0" fontId="0" fillId="0" borderId="4" xfId="0" applyFill="1" applyBorder="1"/>
    <xf numFmtId="0" fontId="10" fillId="0" borderId="4" xfId="0" applyFont="1" applyBorder="1"/>
    <xf numFmtId="0" fontId="0" fillId="3" borderId="1" xfId="0" applyFill="1" applyBorder="1"/>
    <xf numFmtId="0" fontId="0" fillId="3" borderId="2" xfId="0" applyFill="1" applyBorder="1"/>
    <xf numFmtId="0" fontId="53" fillId="9" borderId="13" xfId="0" applyFont="1" applyFill="1" applyBorder="1" applyAlignment="1">
      <alignment horizontal="center" vertical="center"/>
    </xf>
    <xf numFmtId="0" fontId="53" fillId="9" borderId="14" xfId="0" applyFont="1" applyFill="1" applyBorder="1" applyAlignment="1">
      <alignment horizontal="center" vertical="center"/>
    </xf>
    <xf numFmtId="0" fontId="53" fillId="9" borderId="15" xfId="0" applyFont="1" applyFill="1" applyBorder="1" applyAlignment="1">
      <alignment horizontal="center" vertical="center"/>
    </xf>
    <xf numFmtId="0" fontId="52" fillId="9" borderId="13" xfId="0" applyFont="1" applyFill="1" applyBorder="1" applyAlignment="1">
      <alignment horizontal="center" vertical="center"/>
    </xf>
    <xf numFmtId="0" fontId="52" fillId="9" borderId="14" xfId="0" applyFont="1" applyFill="1" applyBorder="1" applyAlignment="1">
      <alignment horizontal="center" vertical="center"/>
    </xf>
    <xf numFmtId="0" fontId="52" fillId="9" borderId="15" xfId="0" applyFont="1" applyFill="1" applyBorder="1" applyAlignment="1">
      <alignment horizontal="center" vertical="center"/>
    </xf>
    <xf numFmtId="0" fontId="53" fillId="9" borderId="13" xfId="0" applyFont="1" applyFill="1" applyBorder="1" applyAlignment="1">
      <alignment horizontal="center" vertical="center" wrapText="1"/>
    </xf>
    <xf numFmtId="0" fontId="53" fillId="9" borderId="14" xfId="0" applyFont="1" applyFill="1" applyBorder="1" applyAlignment="1">
      <alignment horizontal="center" vertical="center" wrapText="1"/>
    </xf>
    <xf numFmtId="0" fontId="53" fillId="9" borderId="15" xfId="0" applyFont="1" applyFill="1" applyBorder="1" applyAlignment="1">
      <alignment horizontal="center" vertical="center" wrapText="1"/>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30" fillId="0" borderId="13" xfId="0" applyFont="1" applyBorder="1" applyAlignment="1">
      <alignment horizontal="center" vertical="center"/>
    </xf>
    <xf numFmtId="0" fontId="30" fillId="0" borderId="14" xfId="0" applyFont="1" applyBorder="1" applyAlignment="1">
      <alignment horizontal="center" vertical="center"/>
    </xf>
    <xf numFmtId="0" fontId="30" fillId="0" borderId="15" xfId="0" applyFont="1" applyBorder="1" applyAlignment="1">
      <alignment horizontal="center" vertical="center"/>
    </xf>
    <xf numFmtId="0" fontId="0" fillId="0" borderId="0" xfId="0" applyAlignment="1">
      <alignment horizontal="left" wrapText="1"/>
    </xf>
    <xf numFmtId="0" fontId="30" fillId="0" borderId="13" xfId="0" applyFont="1" applyBorder="1" applyAlignment="1">
      <alignment horizontal="center" vertical="center" wrapText="1"/>
    </xf>
    <xf numFmtId="0" fontId="30" fillId="0" borderId="14" xfId="0" applyFont="1" applyBorder="1" applyAlignment="1">
      <alignment horizontal="center" vertical="center" wrapText="1"/>
    </xf>
    <xf numFmtId="0" fontId="30" fillId="0" borderId="15" xfId="0" applyFont="1" applyBorder="1" applyAlignment="1">
      <alignment horizontal="center" vertical="center" wrapText="1"/>
    </xf>
    <xf numFmtId="0" fontId="32" fillId="8" borderId="1" xfId="0" applyFont="1" applyFill="1" applyBorder="1" applyAlignment="1">
      <alignment horizontal="center" vertical="center"/>
    </xf>
    <xf numFmtId="0" fontId="32" fillId="8" borderId="2" xfId="0" applyFont="1" applyFill="1" applyBorder="1" applyAlignment="1">
      <alignment horizontal="center" vertical="center"/>
    </xf>
    <xf numFmtId="0" fontId="32" fillId="8" borderId="3" xfId="0" applyFont="1" applyFill="1" applyBorder="1" applyAlignment="1">
      <alignment horizontal="center" vertical="center"/>
    </xf>
    <xf numFmtId="0" fontId="32" fillId="8" borderId="4" xfId="0" applyFont="1" applyFill="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0" fillId="0" borderId="0" xfId="0" applyFont="1" applyAlignment="1">
      <alignment horizontal="left"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0" fillId="0" borderId="4" xfId="0" applyFont="1" applyBorder="1" applyAlignment="1">
      <alignment horizontal="center" vertical="center" wrapText="1"/>
    </xf>
    <xf numFmtId="0" fontId="21" fillId="0" borderId="13" xfId="0" applyFont="1" applyBorder="1" applyAlignment="1">
      <alignment horizontal="center" vertical="center"/>
    </xf>
    <xf numFmtId="0" fontId="21" fillId="0" borderId="14" xfId="0" applyFont="1" applyBorder="1" applyAlignment="1">
      <alignment horizontal="center" vertical="center"/>
    </xf>
    <xf numFmtId="0" fontId="21" fillId="0" borderId="15" xfId="0" applyFont="1" applyBorder="1" applyAlignment="1">
      <alignment horizontal="center" vertical="center"/>
    </xf>
    <xf numFmtId="0" fontId="0" fillId="0" borderId="0" xfId="0" applyAlignment="1">
      <alignment horizontal="left" vertical="center" wrapText="1"/>
    </xf>
    <xf numFmtId="0" fontId="0" fillId="0" borderId="0" xfId="0" applyAlignment="1">
      <alignment horizontal="left" vertical="justify" wrapText="1"/>
    </xf>
    <xf numFmtId="0" fontId="51" fillId="9" borderId="26" xfId="0" applyFont="1" applyFill="1" applyBorder="1" applyAlignment="1">
      <alignment vertical="center"/>
    </xf>
    <xf numFmtId="0" fontId="51" fillId="9" borderId="25" xfId="0" applyFont="1" applyFill="1" applyBorder="1" applyAlignment="1">
      <alignment vertical="center"/>
    </xf>
    <xf numFmtId="0" fontId="53" fillId="9" borderId="26" xfId="0" applyFont="1" applyFill="1" applyBorder="1" applyAlignment="1">
      <alignment horizontal="center" vertical="center" wrapText="1"/>
    </xf>
    <xf numFmtId="0" fontId="53" fillId="9" borderId="25" xfId="0" applyFont="1" applyFill="1" applyBorder="1" applyAlignment="1">
      <alignment horizontal="center" vertical="center" wrapText="1"/>
    </xf>
    <xf numFmtId="0" fontId="53" fillId="9" borderId="26" xfId="0" applyFont="1" applyFill="1" applyBorder="1" applyAlignment="1">
      <alignment horizontal="center" vertical="center"/>
    </xf>
    <xf numFmtId="0" fontId="53" fillId="9" borderId="25" xfId="0" applyFont="1" applyFill="1" applyBorder="1" applyAlignment="1">
      <alignment horizontal="center" vertical="center"/>
    </xf>
    <xf numFmtId="0" fontId="52" fillId="9" borderId="26" xfId="0" applyFont="1" applyFill="1" applyBorder="1" applyAlignment="1">
      <alignment horizontal="center" vertical="center" wrapText="1"/>
    </xf>
    <xf numFmtId="0" fontId="52" fillId="9" borderId="25" xfId="0" applyFont="1" applyFill="1" applyBorder="1" applyAlignment="1">
      <alignment horizontal="center" vertical="center" wrapText="1"/>
    </xf>
    <xf numFmtId="0" fontId="51" fillId="9" borderId="26" xfId="0" applyFont="1" applyFill="1" applyBorder="1" applyAlignment="1">
      <alignment vertical="center" wrapText="1"/>
    </xf>
    <xf numFmtId="0" fontId="51" fillId="9" borderId="25" xfId="0" applyFont="1" applyFill="1" applyBorder="1" applyAlignment="1">
      <alignment vertical="center" wrapText="1"/>
    </xf>
    <xf numFmtId="0" fontId="52" fillId="9" borderId="26" xfId="0" applyFont="1" applyFill="1" applyBorder="1" applyAlignment="1">
      <alignment horizontal="center" vertical="center"/>
    </xf>
    <xf numFmtId="0" fontId="52" fillId="9" borderId="25" xfId="0" applyFont="1" applyFill="1" applyBorder="1" applyAlignment="1">
      <alignment horizontal="center" vertical="center"/>
    </xf>
    <xf numFmtId="0" fontId="3" fillId="5" borderId="1" xfId="0" applyFont="1" applyFill="1" applyBorder="1" applyAlignment="1">
      <alignment horizontal="center"/>
    </xf>
    <xf numFmtId="0" fontId="3" fillId="5" borderId="2" xfId="0" applyFont="1" applyFill="1" applyBorder="1" applyAlignment="1">
      <alignment horizontal="center"/>
    </xf>
    <xf numFmtId="0" fontId="3" fillId="5" borderId="3" xfId="0" applyFont="1" applyFill="1" applyBorder="1" applyAlignment="1">
      <alignment horizontal="center"/>
    </xf>
    <xf numFmtId="0" fontId="3" fillId="6" borderId="1" xfId="0" applyFont="1" applyFill="1" applyBorder="1" applyAlignment="1">
      <alignment horizontal="center"/>
    </xf>
    <xf numFmtId="0" fontId="3" fillId="6" borderId="2" xfId="0" applyFont="1" applyFill="1" applyBorder="1" applyAlignment="1">
      <alignment horizontal="center"/>
    </xf>
    <xf numFmtId="0" fontId="3" fillId="6" borderId="3" xfId="0" applyFont="1" applyFill="1" applyBorder="1" applyAlignment="1">
      <alignment horizontal="center"/>
    </xf>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3" fillId="7" borderId="1" xfId="0" applyFont="1" applyFill="1" applyBorder="1" applyAlignment="1">
      <alignment horizontal="center"/>
    </xf>
    <xf numFmtId="0" fontId="3" fillId="7" borderId="2" xfId="0" applyFont="1" applyFill="1" applyBorder="1" applyAlignment="1">
      <alignment horizontal="center"/>
    </xf>
    <xf numFmtId="0" fontId="3" fillId="7" borderId="3" xfId="0" applyFont="1" applyFill="1" applyBorder="1" applyAlignment="1">
      <alignment horizontal="center"/>
    </xf>
    <xf numFmtId="0" fontId="53" fillId="0" borderId="4" xfId="0" applyFont="1" applyFill="1" applyBorder="1" applyAlignment="1">
      <alignment horizontal="justify" vertical="center" wrapText="1"/>
    </xf>
    <xf numFmtId="0" fontId="30" fillId="0" borderId="4" xfId="0" applyFont="1" applyFill="1" applyBorder="1" applyAlignment="1">
      <alignment horizontal="center" vertical="center" wrapText="1"/>
    </xf>
    <xf numFmtId="0" fontId="53" fillId="0" borderId="4" xfId="0" applyFont="1" applyFill="1" applyBorder="1" applyAlignment="1">
      <alignment horizontal="center" vertical="center"/>
    </xf>
    <xf numFmtId="0" fontId="57" fillId="0" borderId="4" xfId="0" applyFont="1" applyFill="1" applyBorder="1" applyAlignment="1">
      <alignment vertical="center"/>
    </xf>
    <xf numFmtId="0" fontId="10" fillId="0" borderId="4" xfId="0" applyFont="1" applyFill="1" applyBorder="1"/>
    <xf numFmtId="0" fontId="54" fillId="0" borderId="4" xfId="0" applyFont="1" applyFill="1" applyBorder="1" applyAlignment="1">
      <alignment vertical="center" wrapText="1"/>
    </xf>
    <xf numFmtId="0" fontId="53" fillId="0" borderId="4" xfId="0" applyFont="1" applyFill="1" applyBorder="1" applyAlignment="1">
      <alignment vertical="center"/>
    </xf>
    <xf numFmtId="0" fontId="45" fillId="0" borderId="4" xfId="0" applyFont="1" applyFill="1" applyBorder="1" applyAlignment="1">
      <alignment horizontal="center" vertical="center" wrapText="1"/>
    </xf>
    <xf numFmtId="0" fontId="53" fillId="0" borderId="4" xfId="0" applyFont="1" applyFill="1" applyBorder="1" applyAlignment="1">
      <alignment horizontal="center" vertical="center" wrapText="1"/>
    </xf>
    <xf numFmtId="0" fontId="50" fillId="0" borderId="4" xfId="0" applyFont="1" applyFill="1" applyBorder="1" applyAlignment="1">
      <alignment horizontal="justify" vertical="center" wrapText="1"/>
    </xf>
    <xf numFmtId="0" fontId="63" fillId="0" borderId="4"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0" borderId="4" xfId="0" applyFont="1" applyFill="1" applyBorder="1" applyAlignment="1">
      <alignment horizontal="center" vertical="center"/>
    </xf>
    <xf numFmtId="0" fontId="53" fillId="0" borderId="4" xfId="0" applyFont="1" applyFill="1" applyBorder="1" applyAlignment="1">
      <alignment horizontal="justify" vertical="center"/>
    </xf>
    <xf numFmtId="0" fontId="64" fillId="0" borderId="4" xfId="0" applyFont="1" applyFill="1" applyBorder="1" applyAlignment="1">
      <alignment horizontal="center" vertical="center" wrapText="1"/>
    </xf>
    <xf numFmtId="0" fontId="61" fillId="0" borderId="4" xfId="0" applyFont="1" applyFill="1" applyBorder="1" applyAlignment="1">
      <alignment horizontal="justify" vertical="center" wrapText="1"/>
    </xf>
    <xf numFmtId="0" fontId="61" fillId="0" borderId="4" xfId="0" applyFont="1" applyFill="1" applyBorder="1" applyAlignment="1">
      <alignment horizontal="justify" vertical="center"/>
    </xf>
    <xf numFmtId="0" fontId="57" fillId="0" borderId="4" xfId="0" applyFont="1" applyFill="1" applyBorder="1" applyAlignment="1">
      <alignment vertical="center" wrapText="1"/>
    </xf>
    <xf numFmtId="0" fontId="50" fillId="0" borderId="4" xfId="0" applyFont="1" applyFill="1" applyBorder="1" applyAlignment="1">
      <alignment vertical="center" wrapText="1"/>
    </xf>
    <xf numFmtId="0" fontId="61" fillId="0" borderId="4" xfId="0" applyFont="1" applyFill="1" applyBorder="1" applyAlignment="1">
      <alignment vertical="center" wrapText="1"/>
    </xf>
    <xf numFmtId="0" fontId="51" fillId="0" borderId="4" xfId="0" applyFont="1" applyFill="1" applyBorder="1" applyAlignment="1">
      <alignment vertical="center"/>
    </xf>
    <xf numFmtId="0" fontId="52" fillId="0" borderId="4" xfId="0" applyFont="1" applyFill="1" applyBorder="1" applyAlignment="1">
      <alignment horizontal="center" vertical="center"/>
    </xf>
    <xf numFmtId="0" fontId="52" fillId="0" borderId="13" xfId="0" applyFont="1" applyFill="1" applyBorder="1" applyAlignment="1">
      <alignment horizontal="center" vertical="center"/>
    </xf>
    <xf numFmtId="0" fontId="52" fillId="0" borderId="14" xfId="0" applyFont="1" applyFill="1" applyBorder="1" applyAlignment="1">
      <alignment horizontal="center" vertical="center"/>
    </xf>
    <xf numFmtId="0" fontId="52" fillId="0" borderId="15" xfId="0" applyFont="1" applyFill="1" applyBorder="1" applyAlignment="1">
      <alignment horizontal="center" vertical="center"/>
    </xf>
  </cellXfs>
  <cellStyles count="3">
    <cellStyle name="Moeda" xfId="1" builtinId="4"/>
    <cellStyle name="Normal" xfId="0" builtinId="0"/>
    <cellStyle name="Vírgula" xfId="2" builtinId="3"/>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4"/>
  <sheetViews>
    <sheetView tabSelected="1" topLeftCell="A469" workbookViewId="0">
      <selection activeCell="M469" sqref="M469"/>
    </sheetView>
  </sheetViews>
  <sheetFormatPr defaultRowHeight="15" x14ac:dyDescent="0.25"/>
  <cols>
    <col min="1" max="1" width="6.85546875" customWidth="1"/>
    <col min="3" max="3" width="47.140625" customWidth="1"/>
    <col min="5" max="5" width="11.28515625" bestFit="1" customWidth="1"/>
  </cols>
  <sheetData>
    <row r="1" spans="1:5" x14ac:dyDescent="0.25">
      <c r="A1" s="143"/>
      <c r="B1" s="142"/>
      <c r="C1" s="142"/>
      <c r="D1" s="143"/>
      <c r="E1" s="142"/>
    </row>
    <row r="2" spans="1:5" ht="30" x14ac:dyDescent="0.25">
      <c r="A2" s="375" t="s">
        <v>408</v>
      </c>
      <c r="B2" s="375" t="s">
        <v>3</v>
      </c>
      <c r="C2" s="375" t="s">
        <v>4</v>
      </c>
      <c r="D2" s="376" t="s">
        <v>5</v>
      </c>
      <c r="E2" s="376" t="s">
        <v>6</v>
      </c>
    </row>
    <row r="3" spans="1:5" ht="27" x14ac:dyDescent="0.25">
      <c r="A3" s="387" t="s">
        <v>409</v>
      </c>
      <c r="B3" s="359">
        <v>1</v>
      </c>
      <c r="C3" s="360" t="s">
        <v>799</v>
      </c>
      <c r="D3" s="224">
        <v>440971</v>
      </c>
      <c r="E3" s="372" t="s">
        <v>38</v>
      </c>
    </row>
    <row r="4" spans="1:5" ht="27" x14ac:dyDescent="0.25">
      <c r="A4" s="388"/>
      <c r="B4" s="359">
        <v>2</v>
      </c>
      <c r="C4" s="360" t="s">
        <v>800</v>
      </c>
      <c r="D4" s="224">
        <v>440971</v>
      </c>
      <c r="E4" s="372" t="s">
        <v>38</v>
      </c>
    </row>
    <row r="5" spans="1:5" ht="27" x14ac:dyDescent="0.25">
      <c r="A5" s="388"/>
      <c r="B5" s="359">
        <v>3</v>
      </c>
      <c r="C5" s="360" t="s">
        <v>801</v>
      </c>
      <c r="D5" s="224">
        <v>431077</v>
      </c>
      <c r="E5" s="372" t="s">
        <v>38</v>
      </c>
    </row>
    <row r="6" spans="1:5" ht="27" x14ac:dyDescent="0.25">
      <c r="A6" s="388"/>
      <c r="B6" s="359">
        <v>4</v>
      </c>
      <c r="C6" s="360" t="s">
        <v>802</v>
      </c>
      <c r="D6" s="380">
        <v>440973</v>
      </c>
      <c r="E6" s="372" t="s">
        <v>38</v>
      </c>
    </row>
    <row r="7" spans="1:5" ht="27" x14ac:dyDescent="0.25">
      <c r="A7" s="389"/>
      <c r="B7" s="359">
        <v>5</v>
      </c>
      <c r="C7" s="360" t="s">
        <v>803</v>
      </c>
      <c r="D7" s="224">
        <v>440974</v>
      </c>
      <c r="E7" s="372" t="s">
        <v>38</v>
      </c>
    </row>
    <row r="8" spans="1:5" ht="40.5" x14ac:dyDescent="0.25">
      <c r="A8" s="358"/>
      <c r="B8" s="359">
        <v>6</v>
      </c>
      <c r="C8" s="362" t="s">
        <v>258</v>
      </c>
      <c r="D8" s="299">
        <v>391034</v>
      </c>
      <c r="E8" s="373" t="s">
        <v>28</v>
      </c>
    </row>
    <row r="9" spans="1:5" ht="40.5" x14ac:dyDescent="0.25">
      <c r="A9" s="358"/>
      <c r="B9" s="359">
        <v>7</v>
      </c>
      <c r="C9" s="362" t="s">
        <v>259</v>
      </c>
      <c r="D9" s="299">
        <v>397903</v>
      </c>
      <c r="E9" s="373" t="s">
        <v>28</v>
      </c>
    </row>
    <row r="10" spans="1:5" ht="15.75" x14ac:dyDescent="0.25">
      <c r="A10" s="358"/>
      <c r="B10" s="359">
        <v>8</v>
      </c>
      <c r="C10" s="363" t="s">
        <v>804</v>
      </c>
      <c r="D10" s="381">
        <v>60631</v>
      </c>
      <c r="E10" s="373" t="s">
        <v>28</v>
      </c>
    </row>
    <row r="11" spans="1:5" ht="40.5" x14ac:dyDescent="0.25">
      <c r="A11" s="358"/>
      <c r="B11" s="359">
        <v>9</v>
      </c>
      <c r="C11" s="362" t="s">
        <v>264</v>
      </c>
      <c r="D11" s="299">
        <v>224867</v>
      </c>
      <c r="E11" s="373" t="s">
        <v>28</v>
      </c>
    </row>
    <row r="12" spans="1:5" ht="27" x14ac:dyDescent="0.25">
      <c r="A12" s="358"/>
      <c r="B12" s="359">
        <v>10</v>
      </c>
      <c r="C12" s="362" t="s">
        <v>30</v>
      </c>
      <c r="D12" s="299">
        <v>234073</v>
      </c>
      <c r="E12" s="373" t="s">
        <v>24</v>
      </c>
    </row>
    <row r="13" spans="1:5" ht="27" x14ac:dyDescent="0.25">
      <c r="A13" s="358"/>
      <c r="B13" s="359">
        <v>11</v>
      </c>
      <c r="C13" s="362" t="s">
        <v>411</v>
      </c>
      <c r="D13" s="299">
        <v>223910</v>
      </c>
      <c r="E13" s="373" t="s">
        <v>24</v>
      </c>
    </row>
    <row r="14" spans="1:5" ht="27" x14ac:dyDescent="0.25">
      <c r="A14" s="358"/>
      <c r="B14" s="359">
        <v>12</v>
      </c>
      <c r="C14" s="362" t="s">
        <v>289</v>
      </c>
      <c r="D14" s="299">
        <v>356979</v>
      </c>
      <c r="E14" s="373" t="s">
        <v>28</v>
      </c>
    </row>
    <row r="15" spans="1:5" ht="27" x14ac:dyDescent="0.25">
      <c r="A15" s="358"/>
      <c r="B15" s="359">
        <v>13</v>
      </c>
      <c r="C15" s="447" t="s">
        <v>290</v>
      </c>
      <c r="D15" s="448">
        <v>410348</v>
      </c>
      <c r="E15" s="449" t="s">
        <v>28</v>
      </c>
    </row>
    <row r="16" spans="1:5" ht="27" x14ac:dyDescent="0.25">
      <c r="A16" s="358"/>
      <c r="B16" s="359">
        <v>14</v>
      </c>
      <c r="C16" s="447" t="s">
        <v>33</v>
      </c>
      <c r="D16" s="448">
        <v>202495</v>
      </c>
      <c r="E16" s="449" t="s">
        <v>28</v>
      </c>
    </row>
    <row r="17" spans="1:5" ht="27" x14ac:dyDescent="0.25">
      <c r="A17" s="358"/>
      <c r="B17" s="359">
        <v>15</v>
      </c>
      <c r="C17" s="447" t="s">
        <v>34</v>
      </c>
      <c r="D17" s="448">
        <v>287639</v>
      </c>
      <c r="E17" s="449" t="s">
        <v>28</v>
      </c>
    </row>
    <row r="18" spans="1:5" ht="15.75" x14ac:dyDescent="0.25">
      <c r="A18" s="358"/>
      <c r="B18" s="359">
        <v>16</v>
      </c>
      <c r="C18" s="450" t="s">
        <v>805</v>
      </c>
      <c r="D18" s="451">
        <v>383161</v>
      </c>
      <c r="E18" s="449" t="s">
        <v>28</v>
      </c>
    </row>
    <row r="19" spans="1:5" ht="15.75" x14ac:dyDescent="0.25">
      <c r="A19" s="358"/>
      <c r="B19" s="359">
        <v>17</v>
      </c>
      <c r="C19" s="452" t="s">
        <v>806</v>
      </c>
      <c r="D19" s="451">
        <v>345018</v>
      </c>
      <c r="E19" s="449" t="s">
        <v>28</v>
      </c>
    </row>
    <row r="20" spans="1:5" ht="27" x14ac:dyDescent="0.25">
      <c r="A20" s="358"/>
      <c r="B20" s="359">
        <v>18</v>
      </c>
      <c r="C20" s="447" t="s">
        <v>36</v>
      </c>
      <c r="D20" s="448">
        <v>234354</v>
      </c>
      <c r="E20" s="449" t="s">
        <v>28</v>
      </c>
    </row>
    <row r="21" spans="1:5" ht="15.75" x14ac:dyDescent="0.25">
      <c r="A21" s="358"/>
      <c r="B21" s="359">
        <v>19</v>
      </c>
      <c r="C21" s="453" t="s">
        <v>807</v>
      </c>
      <c r="D21" s="451">
        <v>393927</v>
      </c>
      <c r="E21" s="449" t="s">
        <v>28</v>
      </c>
    </row>
    <row r="22" spans="1:5" ht="27" x14ac:dyDescent="0.25">
      <c r="A22" s="358"/>
      <c r="B22" s="359">
        <v>20</v>
      </c>
      <c r="C22" s="447" t="s">
        <v>39</v>
      </c>
      <c r="D22" s="448">
        <v>411943</v>
      </c>
      <c r="E22" s="449" t="s">
        <v>40</v>
      </c>
    </row>
    <row r="23" spans="1:5" ht="40.5" x14ac:dyDescent="0.25">
      <c r="A23" s="358"/>
      <c r="B23" s="359">
        <v>21</v>
      </c>
      <c r="C23" s="447" t="s">
        <v>37</v>
      </c>
      <c r="D23" s="448">
        <v>377912</v>
      </c>
      <c r="E23" s="449" t="s">
        <v>38</v>
      </c>
    </row>
    <row r="24" spans="1:5" ht="40.5" x14ac:dyDescent="0.25">
      <c r="A24" s="358"/>
      <c r="B24" s="359">
        <v>22</v>
      </c>
      <c r="C24" s="447" t="s">
        <v>41</v>
      </c>
      <c r="D24" s="448">
        <v>256718</v>
      </c>
      <c r="E24" s="449" t="s">
        <v>28</v>
      </c>
    </row>
    <row r="25" spans="1:5" ht="94.5" x14ac:dyDescent="0.25">
      <c r="A25" s="358"/>
      <c r="B25" s="359">
        <v>23</v>
      </c>
      <c r="C25" s="447" t="s">
        <v>292</v>
      </c>
      <c r="D25" s="448">
        <v>293121</v>
      </c>
      <c r="E25" s="449" t="s">
        <v>28</v>
      </c>
    </row>
    <row r="26" spans="1:5" ht="94.5" x14ac:dyDescent="0.25">
      <c r="A26" s="358"/>
      <c r="B26" s="359">
        <v>24</v>
      </c>
      <c r="C26" s="447" t="s">
        <v>587</v>
      </c>
      <c r="D26" s="448">
        <v>304482</v>
      </c>
      <c r="E26" s="449" t="s">
        <v>28</v>
      </c>
    </row>
    <row r="27" spans="1:5" ht="40.5" x14ac:dyDescent="0.25">
      <c r="A27" s="358"/>
      <c r="B27" s="359">
        <v>25</v>
      </c>
      <c r="C27" s="447" t="s">
        <v>588</v>
      </c>
      <c r="D27" s="454">
        <v>441223</v>
      </c>
      <c r="E27" s="449" t="s">
        <v>28</v>
      </c>
    </row>
    <row r="28" spans="1:5" ht="40.5" x14ac:dyDescent="0.25">
      <c r="A28" s="358"/>
      <c r="B28" s="359">
        <v>26</v>
      </c>
      <c r="C28" s="447" t="s">
        <v>589</v>
      </c>
      <c r="D28" s="448">
        <v>332858</v>
      </c>
      <c r="E28" s="449" t="s">
        <v>28</v>
      </c>
    </row>
    <row r="29" spans="1:5" ht="27" x14ac:dyDescent="0.25">
      <c r="A29" s="358"/>
      <c r="B29" s="359">
        <v>27</v>
      </c>
      <c r="C29" s="447" t="s">
        <v>49</v>
      </c>
      <c r="D29" s="448">
        <v>269475</v>
      </c>
      <c r="E29" s="455" t="s">
        <v>28</v>
      </c>
    </row>
    <row r="30" spans="1:5" ht="27" x14ac:dyDescent="0.25">
      <c r="A30" s="358"/>
      <c r="B30" s="359">
        <v>28</v>
      </c>
      <c r="C30" s="447" t="s">
        <v>298</v>
      </c>
      <c r="D30" s="448">
        <v>234244</v>
      </c>
      <c r="E30" s="455" t="s">
        <v>28</v>
      </c>
    </row>
    <row r="31" spans="1:5" ht="27" x14ac:dyDescent="0.25">
      <c r="A31" s="358"/>
      <c r="B31" s="359">
        <v>29</v>
      </c>
      <c r="C31" s="447" t="s">
        <v>51</v>
      </c>
      <c r="D31" s="448">
        <v>235282</v>
      </c>
      <c r="E31" s="455" t="s">
        <v>28</v>
      </c>
    </row>
    <row r="32" spans="1:5" ht="63.75" x14ac:dyDescent="0.25">
      <c r="A32" s="358"/>
      <c r="B32" s="359">
        <v>30</v>
      </c>
      <c r="C32" s="456" t="s">
        <v>808</v>
      </c>
      <c r="D32" s="457" t="s">
        <v>967</v>
      </c>
      <c r="E32" s="449" t="s">
        <v>28</v>
      </c>
    </row>
    <row r="33" spans="1:5" ht="63.75" x14ac:dyDescent="0.25">
      <c r="A33" s="358"/>
      <c r="B33" s="359">
        <v>31</v>
      </c>
      <c r="C33" s="456" t="s">
        <v>809</v>
      </c>
      <c r="D33" s="457" t="s">
        <v>967</v>
      </c>
      <c r="E33" s="449" t="s">
        <v>28</v>
      </c>
    </row>
    <row r="34" spans="1:5" ht="81" x14ac:dyDescent="0.25">
      <c r="A34" s="358"/>
      <c r="B34" s="359">
        <v>32</v>
      </c>
      <c r="C34" s="447" t="s">
        <v>697</v>
      </c>
      <c r="D34" s="448">
        <v>336564</v>
      </c>
      <c r="E34" s="449" t="s">
        <v>28</v>
      </c>
    </row>
    <row r="35" spans="1:5" ht="108" x14ac:dyDescent="0.25">
      <c r="A35" s="358"/>
      <c r="B35" s="359">
        <v>33</v>
      </c>
      <c r="C35" s="452" t="s">
        <v>810</v>
      </c>
      <c r="D35" s="458" t="s">
        <v>958</v>
      </c>
      <c r="E35" s="449" t="s">
        <v>28</v>
      </c>
    </row>
    <row r="36" spans="1:5" ht="94.5" x14ac:dyDescent="0.25">
      <c r="A36" s="358"/>
      <c r="B36" s="359">
        <v>34</v>
      </c>
      <c r="C36" s="447" t="s">
        <v>424</v>
      </c>
      <c r="D36" s="454">
        <v>150717</v>
      </c>
      <c r="E36" s="449" t="s">
        <v>28</v>
      </c>
    </row>
    <row r="37" spans="1:5" ht="27" x14ac:dyDescent="0.25">
      <c r="A37" s="358"/>
      <c r="B37" s="359">
        <v>35</v>
      </c>
      <c r="C37" s="447" t="s">
        <v>55</v>
      </c>
      <c r="D37" s="448">
        <v>279255</v>
      </c>
      <c r="E37" s="455" t="s">
        <v>28</v>
      </c>
    </row>
    <row r="38" spans="1:5" ht="135" x14ac:dyDescent="0.25">
      <c r="A38" s="384" t="s">
        <v>410</v>
      </c>
      <c r="B38" s="359">
        <v>36</v>
      </c>
      <c r="C38" s="447" t="s">
        <v>811</v>
      </c>
      <c r="D38" s="273">
        <v>417060</v>
      </c>
      <c r="E38" s="455" t="s">
        <v>24</v>
      </c>
    </row>
    <row r="39" spans="1:5" ht="135" x14ac:dyDescent="0.25">
      <c r="A39" s="385"/>
      <c r="B39" s="359">
        <v>37</v>
      </c>
      <c r="C39" s="447" t="s">
        <v>955</v>
      </c>
      <c r="D39" s="273">
        <v>432228</v>
      </c>
      <c r="E39" s="455" t="s">
        <v>24</v>
      </c>
    </row>
    <row r="40" spans="1:5" ht="135" x14ac:dyDescent="0.25">
      <c r="A40" s="386"/>
      <c r="B40" s="359">
        <v>38</v>
      </c>
      <c r="C40" s="447" t="s">
        <v>813</v>
      </c>
      <c r="D40" s="273">
        <v>432229</v>
      </c>
      <c r="E40" s="455" t="s">
        <v>24</v>
      </c>
    </row>
    <row r="41" spans="1:5" ht="216" x14ac:dyDescent="0.25">
      <c r="A41" s="384" t="s">
        <v>412</v>
      </c>
      <c r="B41" s="359">
        <v>39</v>
      </c>
      <c r="C41" s="447" t="s">
        <v>814</v>
      </c>
      <c r="D41" s="273">
        <v>332516</v>
      </c>
      <c r="E41" s="449" t="s">
        <v>24</v>
      </c>
    </row>
    <row r="42" spans="1:5" ht="202.5" x14ac:dyDescent="0.25">
      <c r="A42" s="385"/>
      <c r="B42" s="359">
        <v>40</v>
      </c>
      <c r="C42" s="447" t="s">
        <v>815</v>
      </c>
      <c r="D42" s="448">
        <v>271836</v>
      </c>
      <c r="E42" s="449" t="s">
        <v>24</v>
      </c>
    </row>
    <row r="43" spans="1:5" ht="202.5" x14ac:dyDescent="0.25">
      <c r="A43" s="385"/>
      <c r="B43" s="359">
        <v>41</v>
      </c>
      <c r="C43" s="447" t="s">
        <v>816</v>
      </c>
      <c r="D43" s="448">
        <v>271837</v>
      </c>
      <c r="E43" s="449" t="s">
        <v>24</v>
      </c>
    </row>
    <row r="44" spans="1:5" ht="216" x14ac:dyDescent="0.25">
      <c r="A44" s="386"/>
      <c r="B44" s="359">
        <v>42</v>
      </c>
      <c r="C44" s="447" t="s">
        <v>817</v>
      </c>
      <c r="D44" s="448">
        <v>271838</v>
      </c>
      <c r="E44" s="455" t="s">
        <v>24</v>
      </c>
    </row>
    <row r="45" spans="1:5" ht="54" x14ac:dyDescent="0.25">
      <c r="A45" s="358"/>
      <c r="B45" s="359">
        <v>43</v>
      </c>
      <c r="C45" s="447" t="s">
        <v>59</v>
      </c>
      <c r="D45" s="448">
        <v>279488</v>
      </c>
      <c r="E45" s="449" t="s">
        <v>60</v>
      </c>
    </row>
    <row r="46" spans="1:5" x14ac:dyDescent="0.25">
      <c r="A46" s="384" t="s">
        <v>413</v>
      </c>
      <c r="B46" s="359">
        <v>44</v>
      </c>
      <c r="C46" s="447" t="s">
        <v>818</v>
      </c>
      <c r="D46" s="459">
        <v>428965</v>
      </c>
      <c r="E46" s="449" t="s">
        <v>28</v>
      </c>
    </row>
    <row r="47" spans="1:5" x14ac:dyDescent="0.25">
      <c r="A47" s="385"/>
      <c r="B47" s="359">
        <v>45</v>
      </c>
      <c r="C47" s="460" t="s">
        <v>403</v>
      </c>
      <c r="D47" s="245">
        <v>428961</v>
      </c>
      <c r="E47" s="455" t="s">
        <v>28</v>
      </c>
    </row>
    <row r="48" spans="1:5" ht="15.75" customHeight="1" x14ac:dyDescent="0.25">
      <c r="A48" s="385"/>
      <c r="B48" s="359">
        <v>46</v>
      </c>
      <c r="C48" s="447" t="s">
        <v>819</v>
      </c>
      <c r="D48" s="459">
        <v>401241</v>
      </c>
      <c r="E48" s="449" t="s">
        <v>28</v>
      </c>
    </row>
    <row r="49" spans="1:5" ht="15.75" customHeight="1" x14ac:dyDescent="0.25">
      <c r="A49" s="386"/>
      <c r="B49" s="359">
        <v>47</v>
      </c>
      <c r="C49" s="460" t="s">
        <v>820</v>
      </c>
      <c r="D49" s="459">
        <v>418293</v>
      </c>
      <c r="E49" s="455" t="s">
        <v>28</v>
      </c>
    </row>
    <row r="50" spans="1:5" ht="135" x14ac:dyDescent="0.25">
      <c r="A50" s="384" t="s">
        <v>419</v>
      </c>
      <c r="B50" s="359">
        <v>48</v>
      </c>
      <c r="C50" s="447" t="s">
        <v>821</v>
      </c>
      <c r="D50" s="448">
        <v>279313</v>
      </c>
      <c r="E50" s="449" t="s">
        <v>28</v>
      </c>
    </row>
    <row r="51" spans="1:5" ht="135" x14ac:dyDescent="0.25">
      <c r="A51" s="385"/>
      <c r="B51" s="359">
        <v>49</v>
      </c>
      <c r="C51" s="447" t="s">
        <v>822</v>
      </c>
      <c r="D51" s="448">
        <v>279314</v>
      </c>
      <c r="E51" s="449" t="s">
        <v>28</v>
      </c>
    </row>
    <row r="52" spans="1:5" ht="135" x14ac:dyDescent="0.25">
      <c r="A52" s="385"/>
      <c r="B52" s="359">
        <v>50</v>
      </c>
      <c r="C52" s="447" t="s">
        <v>823</v>
      </c>
      <c r="D52" s="448">
        <v>279316</v>
      </c>
      <c r="E52" s="449" t="s">
        <v>28</v>
      </c>
    </row>
    <row r="53" spans="1:5" ht="135" x14ac:dyDescent="0.25">
      <c r="A53" s="386"/>
      <c r="B53" s="359">
        <v>51</v>
      </c>
      <c r="C53" s="447" t="s">
        <v>824</v>
      </c>
      <c r="D53" s="448">
        <v>279312</v>
      </c>
      <c r="E53" s="449" t="s">
        <v>28</v>
      </c>
    </row>
    <row r="54" spans="1:5" ht="94.5" x14ac:dyDescent="0.25">
      <c r="A54" s="358"/>
      <c r="B54" s="359">
        <v>52</v>
      </c>
      <c r="C54" s="447" t="s">
        <v>428</v>
      </c>
      <c r="D54" s="448">
        <v>315046</v>
      </c>
      <c r="E54" s="455" t="s">
        <v>28</v>
      </c>
    </row>
    <row r="55" spans="1:5" ht="27" x14ac:dyDescent="0.25">
      <c r="A55" s="384" t="s">
        <v>420</v>
      </c>
      <c r="B55" s="359">
        <v>53</v>
      </c>
      <c r="C55" s="447" t="s">
        <v>709</v>
      </c>
      <c r="D55" s="448">
        <v>278731</v>
      </c>
      <c r="E55" s="449" t="s">
        <v>38</v>
      </c>
    </row>
    <row r="56" spans="1:5" ht="40.5" x14ac:dyDescent="0.25">
      <c r="A56" s="386"/>
      <c r="B56" s="359">
        <v>54</v>
      </c>
      <c r="C56" s="447" t="s">
        <v>710</v>
      </c>
      <c r="D56" s="448">
        <v>278728</v>
      </c>
      <c r="E56" s="449" t="s">
        <v>38</v>
      </c>
    </row>
    <row r="57" spans="1:5" ht="40.5" x14ac:dyDescent="0.25">
      <c r="A57" s="358"/>
      <c r="B57" s="359">
        <v>55</v>
      </c>
      <c r="C57" s="447" t="s">
        <v>66</v>
      </c>
      <c r="D57" s="448">
        <v>299023</v>
      </c>
      <c r="E57" s="455" t="s">
        <v>28</v>
      </c>
    </row>
    <row r="58" spans="1:5" ht="27" x14ac:dyDescent="0.25">
      <c r="A58" s="358"/>
      <c r="B58" s="359">
        <v>56</v>
      </c>
      <c r="C58" s="447" t="s">
        <v>67</v>
      </c>
      <c r="D58" s="448">
        <v>203552</v>
      </c>
      <c r="E58" s="449" t="s">
        <v>24</v>
      </c>
    </row>
    <row r="59" spans="1:5" ht="27" x14ac:dyDescent="0.25">
      <c r="A59" s="358"/>
      <c r="B59" s="359">
        <v>57</v>
      </c>
      <c r="C59" s="447" t="s">
        <v>68</v>
      </c>
      <c r="D59" s="448">
        <v>264071</v>
      </c>
      <c r="E59" s="449" t="s">
        <v>28</v>
      </c>
    </row>
    <row r="60" spans="1:5" ht="27" x14ac:dyDescent="0.25">
      <c r="A60" s="384" t="s">
        <v>421</v>
      </c>
      <c r="B60" s="359">
        <v>58</v>
      </c>
      <c r="C60" s="447" t="s">
        <v>825</v>
      </c>
      <c r="D60" s="448">
        <v>244707</v>
      </c>
      <c r="E60" s="449" t="s">
        <v>70</v>
      </c>
    </row>
    <row r="61" spans="1:5" ht="27" x14ac:dyDescent="0.25">
      <c r="A61" s="385"/>
      <c r="B61" s="359">
        <v>59</v>
      </c>
      <c r="C61" s="447" t="s">
        <v>826</v>
      </c>
      <c r="D61" s="448">
        <v>233519</v>
      </c>
      <c r="E61" s="449" t="s">
        <v>70</v>
      </c>
    </row>
    <row r="62" spans="1:5" ht="27" x14ac:dyDescent="0.25">
      <c r="A62" s="385"/>
      <c r="B62" s="359">
        <v>60</v>
      </c>
      <c r="C62" s="447" t="s">
        <v>71</v>
      </c>
      <c r="D62" s="448">
        <v>240224</v>
      </c>
      <c r="E62" s="449" t="s">
        <v>70</v>
      </c>
    </row>
    <row r="63" spans="1:5" ht="27" x14ac:dyDescent="0.25">
      <c r="A63" s="385"/>
      <c r="B63" s="359">
        <v>61</v>
      </c>
      <c r="C63" s="447" t="s">
        <v>74</v>
      </c>
      <c r="D63" s="448">
        <v>233531</v>
      </c>
      <c r="E63" s="449" t="s">
        <v>70</v>
      </c>
    </row>
    <row r="64" spans="1:5" ht="27" x14ac:dyDescent="0.25">
      <c r="A64" s="386"/>
      <c r="B64" s="359">
        <v>62</v>
      </c>
      <c r="C64" s="447" t="s">
        <v>75</v>
      </c>
      <c r="D64" s="448">
        <v>234102</v>
      </c>
      <c r="E64" s="449" t="s">
        <v>70</v>
      </c>
    </row>
    <row r="65" spans="1:5" ht="40.5" x14ac:dyDescent="0.25">
      <c r="A65" s="384" t="s">
        <v>422</v>
      </c>
      <c r="B65" s="359">
        <v>63</v>
      </c>
      <c r="C65" s="447" t="s">
        <v>827</v>
      </c>
      <c r="D65" s="273">
        <v>392220</v>
      </c>
      <c r="E65" s="455" t="s">
        <v>28</v>
      </c>
    </row>
    <row r="66" spans="1:5" ht="40.5" x14ac:dyDescent="0.25">
      <c r="A66" s="385"/>
      <c r="B66" s="359">
        <v>64</v>
      </c>
      <c r="C66" s="452" t="s">
        <v>828</v>
      </c>
      <c r="D66" s="461">
        <v>150778</v>
      </c>
      <c r="E66" s="449" t="s">
        <v>28</v>
      </c>
    </row>
    <row r="67" spans="1:5" ht="40.5" x14ac:dyDescent="0.25">
      <c r="A67" s="385"/>
      <c r="B67" s="359">
        <v>65</v>
      </c>
      <c r="C67" s="447" t="s">
        <v>829</v>
      </c>
      <c r="D67" s="273">
        <v>392221</v>
      </c>
      <c r="E67" s="455" t="s">
        <v>28</v>
      </c>
    </row>
    <row r="68" spans="1:5" ht="40.5" x14ac:dyDescent="0.25">
      <c r="A68" s="385"/>
      <c r="B68" s="359">
        <v>66</v>
      </c>
      <c r="C68" s="447" t="s">
        <v>830</v>
      </c>
      <c r="D68" s="273">
        <v>400311</v>
      </c>
      <c r="E68" s="455" t="s">
        <v>28</v>
      </c>
    </row>
    <row r="69" spans="1:5" ht="40.5" x14ac:dyDescent="0.25">
      <c r="A69" s="385"/>
      <c r="B69" s="359">
        <v>67</v>
      </c>
      <c r="C69" s="452" t="s">
        <v>831</v>
      </c>
      <c r="D69" s="461">
        <v>150778</v>
      </c>
      <c r="E69" s="449" t="s">
        <v>28</v>
      </c>
    </row>
    <row r="70" spans="1:5" ht="40.5" x14ac:dyDescent="0.25">
      <c r="A70" s="386"/>
      <c r="B70" s="359">
        <v>68</v>
      </c>
      <c r="C70" s="447" t="s">
        <v>832</v>
      </c>
      <c r="D70" s="273">
        <v>392222</v>
      </c>
      <c r="E70" s="455" t="s">
        <v>28</v>
      </c>
    </row>
    <row r="71" spans="1:5" ht="67.5" x14ac:dyDescent="0.25">
      <c r="A71" s="358"/>
      <c r="B71" s="359">
        <v>69</v>
      </c>
      <c r="C71" s="447" t="s">
        <v>833</v>
      </c>
      <c r="D71" s="454">
        <v>10294</v>
      </c>
      <c r="E71" s="455" t="s">
        <v>28</v>
      </c>
    </row>
    <row r="72" spans="1:5" ht="27" x14ac:dyDescent="0.25">
      <c r="A72" s="358"/>
      <c r="B72" s="359">
        <v>70</v>
      </c>
      <c r="C72" s="447" t="s">
        <v>85</v>
      </c>
      <c r="D72" s="448">
        <v>200434</v>
      </c>
      <c r="E72" s="449" t="s">
        <v>24</v>
      </c>
    </row>
    <row r="73" spans="1:5" ht="27" x14ac:dyDescent="0.25">
      <c r="A73" s="358"/>
      <c r="B73" s="359">
        <v>71</v>
      </c>
      <c r="C73" s="447" t="s">
        <v>86</v>
      </c>
      <c r="D73" s="448">
        <v>200406</v>
      </c>
      <c r="E73" s="449" t="s">
        <v>24</v>
      </c>
    </row>
    <row r="74" spans="1:5" ht="27" x14ac:dyDescent="0.25">
      <c r="A74" s="358"/>
      <c r="B74" s="359">
        <v>72</v>
      </c>
      <c r="C74" s="447" t="s">
        <v>312</v>
      </c>
      <c r="D74" s="448">
        <v>228285</v>
      </c>
      <c r="E74" s="449" t="s">
        <v>24</v>
      </c>
    </row>
    <row r="75" spans="1:5" ht="27" x14ac:dyDescent="0.25">
      <c r="A75" s="358"/>
      <c r="B75" s="359">
        <v>73</v>
      </c>
      <c r="C75" s="447" t="s">
        <v>313</v>
      </c>
      <c r="D75" s="448">
        <v>226734</v>
      </c>
      <c r="E75" s="449" t="s">
        <v>24</v>
      </c>
    </row>
    <row r="76" spans="1:5" ht="27" x14ac:dyDescent="0.25">
      <c r="A76" s="358"/>
      <c r="B76" s="359">
        <v>74</v>
      </c>
      <c r="C76" s="447" t="s">
        <v>834</v>
      </c>
      <c r="D76" s="448">
        <v>312299</v>
      </c>
      <c r="E76" s="455" t="s">
        <v>28</v>
      </c>
    </row>
    <row r="77" spans="1:5" ht="67.5" x14ac:dyDescent="0.25">
      <c r="A77" s="358"/>
      <c r="B77" s="359">
        <v>75</v>
      </c>
      <c r="C77" s="447" t="s">
        <v>835</v>
      </c>
      <c r="D77" s="448">
        <v>354895</v>
      </c>
      <c r="E77" s="449" t="s">
        <v>28</v>
      </c>
    </row>
    <row r="78" spans="1:5" ht="54" x14ac:dyDescent="0.25">
      <c r="A78" s="358"/>
      <c r="B78" s="359">
        <v>76</v>
      </c>
      <c r="C78" s="447" t="s">
        <v>836</v>
      </c>
      <c r="D78" s="448">
        <v>317878</v>
      </c>
      <c r="E78" s="449" t="s">
        <v>28</v>
      </c>
    </row>
    <row r="79" spans="1:5" ht="54" x14ac:dyDescent="0.25">
      <c r="A79" s="358"/>
      <c r="B79" s="359">
        <v>77</v>
      </c>
      <c r="C79" s="447" t="s">
        <v>837</v>
      </c>
      <c r="D79" s="448">
        <v>284808</v>
      </c>
      <c r="E79" s="449" t="s">
        <v>28</v>
      </c>
    </row>
    <row r="80" spans="1:5" ht="27" x14ac:dyDescent="0.25">
      <c r="A80" s="358"/>
      <c r="B80" s="359">
        <v>78</v>
      </c>
      <c r="C80" s="447" t="s">
        <v>94</v>
      </c>
      <c r="D80" s="448">
        <v>261267</v>
      </c>
      <c r="E80" s="449" t="s">
        <v>24</v>
      </c>
    </row>
    <row r="81" spans="1:5" ht="27" x14ac:dyDescent="0.25">
      <c r="A81" s="358"/>
      <c r="B81" s="359">
        <v>79</v>
      </c>
      <c r="C81" s="447" t="s">
        <v>93</v>
      </c>
      <c r="D81" s="448">
        <v>267856</v>
      </c>
      <c r="E81" s="449" t="s">
        <v>24</v>
      </c>
    </row>
    <row r="82" spans="1:5" ht="54" x14ac:dyDescent="0.25">
      <c r="A82" s="358"/>
      <c r="B82" s="359">
        <v>80</v>
      </c>
      <c r="C82" s="447" t="s">
        <v>443</v>
      </c>
      <c r="D82" s="448">
        <v>361356</v>
      </c>
      <c r="E82" s="449" t="s">
        <v>28</v>
      </c>
    </row>
    <row r="83" spans="1:5" ht="27" x14ac:dyDescent="0.25">
      <c r="A83" s="358"/>
      <c r="B83" s="359">
        <v>81</v>
      </c>
      <c r="C83" s="447" t="s">
        <v>444</v>
      </c>
      <c r="D83" s="448">
        <v>201129</v>
      </c>
      <c r="E83" s="449" t="s">
        <v>18</v>
      </c>
    </row>
    <row r="84" spans="1:5" ht="27" x14ac:dyDescent="0.25">
      <c r="A84" s="358"/>
      <c r="B84" s="359">
        <v>82</v>
      </c>
      <c r="C84" s="447" t="s">
        <v>447</v>
      </c>
      <c r="D84" s="448">
        <v>228369</v>
      </c>
      <c r="E84" s="449" t="s">
        <v>106</v>
      </c>
    </row>
    <row r="85" spans="1:5" ht="54" x14ac:dyDescent="0.25">
      <c r="A85" s="358"/>
      <c r="B85" s="359">
        <v>83</v>
      </c>
      <c r="C85" s="447" t="s">
        <v>449</v>
      </c>
      <c r="D85" s="454">
        <v>150881</v>
      </c>
      <c r="E85" s="449" t="s">
        <v>28</v>
      </c>
    </row>
    <row r="86" spans="1:5" ht="40.5" x14ac:dyDescent="0.25">
      <c r="A86" s="358"/>
      <c r="B86" s="359">
        <v>84</v>
      </c>
      <c r="C86" s="447" t="s">
        <v>450</v>
      </c>
      <c r="D86" s="454">
        <v>150881</v>
      </c>
      <c r="E86" s="449" t="s">
        <v>28</v>
      </c>
    </row>
    <row r="87" spans="1:5" ht="40.5" x14ac:dyDescent="0.25">
      <c r="A87" s="358"/>
      <c r="B87" s="359">
        <v>85</v>
      </c>
      <c r="C87" s="447" t="s">
        <v>712</v>
      </c>
      <c r="D87" s="273">
        <v>204148</v>
      </c>
      <c r="E87" s="449" t="s">
        <v>24</v>
      </c>
    </row>
    <row r="88" spans="1:5" ht="40.5" x14ac:dyDescent="0.25">
      <c r="A88" s="358"/>
      <c r="B88" s="359">
        <v>86</v>
      </c>
      <c r="C88" s="447" t="s">
        <v>713</v>
      </c>
      <c r="D88" s="273">
        <v>242156</v>
      </c>
      <c r="E88" s="449" t="s">
        <v>24</v>
      </c>
    </row>
    <row r="89" spans="1:5" ht="40.5" x14ac:dyDescent="0.25">
      <c r="A89" s="358"/>
      <c r="B89" s="359">
        <v>87</v>
      </c>
      <c r="C89" s="447" t="s">
        <v>714</v>
      </c>
      <c r="D89" s="273">
        <v>262055</v>
      </c>
      <c r="E89" s="449" t="s">
        <v>24</v>
      </c>
    </row>
    <row r="90" spans="1:5" ht="40.5" x14ac:dyDescent="0.25">
      <c r="A90" s="358"/>
      <c r="B90" s="359">
        <v>88</v>
      </c>
      <c r="C90" s="447" t="s">
        <v>715</v>
      </c>
      <c r="D90" s="448">
        <v>325036</v>
      </c>
      <c r="E90" s="449" t="s">
        <v>24</v>
      </c>
    </row>
    <row r="91" spans="1:5" ht="54" x14ac:dyDescent="0.25">
      <c r="A91" s="358"/>
      <c r="B91" s="359">
        <v>89</v>
      </c>
      <c r="C91" s="447" t="s">
        <v>711</v>
      </c>
      <c r="D91" s="454">
        <v>150881</v>
      </c>
      <c r="E91" s="449" t="s">
        <v>24</v>
      </c>
    </row>
    <row r="92" spans="1:5" ht="40.5" x14ac:dyDescent="0.25">
      <c r="A92" s="358"/>
      <c r="B92" s="359">
        <v>90</v>
      </c>
      <c r="C92" s="447" t="s">
        <v>838</v>
      </c>
      <c r="D92" s="454">
        <v>397766</v>
      </c>
      <c r="E92" s="449" t="s">
        <v>24</v>
      </c>
    </row>
    <row r="93" spans="1:5" ht="27" x14ac:dyDescent="0.25">
      <c r="A93" s="384" t="s">
        <v>423</v>
      </c>
      <c r="B93" s="359">
        <v>91</v>
      </c>
      <c r="C93" s="447" t="s">
        <v>383</v>
      </c>
      <c r="D93" s="448">
        <v>242228</v>
      </c>
      <c r="E93" s="449" t="s">
        <v>28</v>
      </c>
    </row>
    <row r="94" spans="1:5" ht="27" x14ac:dyDescent="0.25">
      <c r="A94" s="385"/>
      <c r="B94" s="359">
        <v>92</v>
      </c>
      <c r="C94" s="447" t="s">
        <v>384</v>
      </c>
      <c r="D94" s="448">
        <v>242229</v>
      </c>
      <c r="E94" s="449" t="s">
        <v>28</v>
      </c>
    </row>
    <row r="95" spans="1:5" ht="27" x14ac:dyDescent="0.25">
      <c r="A95" s="385"/>
      <c r="B95" s="359">
        <v>93</v>
      </c>
      <c r="C95" s="447" t="s">
        <v>385</v>
      </c>
      <c r="D95" s="448">
        <v>341600</v>
      </c>
      <c r="E95" s="449" t="s">
        <v>28</v>
      </c>
    </row>
    <row r="96" spans="1:5" ht="27" x14ac:dyDescent="0.25">
      <c r="A96" s="385"/>
      <c r="B96" s="359">
        <v>94</v>
      </c>
      <c r="C96" s="447" t="s">
        <v>386</v>
      </c>
      <c r="D96" s="448">
        <v>380834</v>
      </c>
      <c r="E96" s="449" t="s">
        <v>28</v>
      </c>
    </row>
    <row r="97" spans="1:5" ht="27" x14ac:dyDescent="0.25">
      <c r="A97" s="385"/>
      <c r="B97" s="359">
        <v>95</v>
      </c>
      <c r="C97" s="447" t="s">
        <v>387</v>
      </c>
      <c r="D97" s="448">
        <v>260197</v>
      </c>
      <c r="E97" s="449" t="s">
        <v>28</v>
      </c>
    </row>
    <row r="98" spans="1:5" ht="27" x14ac:dyDescent="0.25">
      <c r="A98" s="385"/>
      <c r="B98" s="359">
        <v>96</v>
      </c>
      <c r="C98" s="447" t="s">
        <v>388</v>
      </c>
      <c r="D98" s="448">
        <v>299733</v>
      </c>
      <c r="E98" s="449" t="s">
        <v>28</v>
      </c>
    </row>
    <row r="99" spans="1:5" ht="27" x14ac:dyDescent="0.25">
      <c r="A99" s="385"/>
      <c r="B99" s="359">
        <v>97</v>
      </c>
      <c r="C99" s="447" t="s">
        <v>382</v>
      </c>
      <c r="D99" s="448">
        <v>234920</v>
      </c>
      <c r="E99" s="449" t="s">
        <v>28</v>
      </c>
    </row>
    <row r="100" spans="1:5" ht="40.5" x14ac:dyDescent="0.25">
      <c r="A100" s="385"/>
      <c r="B100" s="359">
        <v>98</v>
      </c>
      <c r="C100" s="447" t="s">
        <v>266</v>
      </c>
      <c r="D100" s="448">
        <v>338226</v>
      </c>
      <c r="E100" s="449" t="s">
        <v>38</v>
      </c>
    </row>
    <row r="101" spans="1:5" ht="27" x14ac:dyDescent="0.25">
      <c r="A101" s="385"/>
      <c r="B101" s="359">
        <v>99</v>
      </c>
      <c r="C101" s="447" t="s">
        <v>453</v>
      </c>
      <c r="D101" s="448">
        <v>242303</v>
      </c>
      <c r="E101" s="449" t="s">
        <v>28</v>
      </c>
    </row>
    <row r="102" spans="1:5" ht="27" x14ac:dyDescent="0.25">
      <c r="A102" s="386"/>
      <c r="B102" s="359">
        <v>100</v>
      </c>
      <c r="C102" s="447" t="s">
        <v>454</v>
      </c>
      <c r="D102" s="448">
        <v>242703</v>
      </c>
      <c r="E102" s="449" t="s">
        <v>28</v>
      </c>
    </row>
    <row r="103" spans="1:5" ht="67.5" x14ac:dyDescent="0.25">
      <c r="A103" s="358"/>
      <c r="B103" s="359">
        <v>101</v>
      </c>
      <c r="C103" s="447" t="s">
        <v>456</v>
      </c>
      <c r="D103" s="454">
        <v>445054</v>
      </c>
      <c r="E103" s="449" t="s">
        <v>28</v>
      </c>
    </row>
    <row r="104" spans="1:5" ht="81" x14ac:dyDescent="0.25">
      <c r="A104" s="358"/>
      <c r="B104" s="359">
        <v>102</v>
      </c>
      <c r="C104" s="447" t="s">
        <v>716</v>
      </c>
      <c r="D104" s="454">
        <v>445055</v>
      </c>
      <c r="E104" s="449" t="s">
        <v>28</v>
      </c>
    </row>
    <row r="105" spans="1:5" ht="67.5" x14ac:dyDescent="0.25">
      <c r="A105" s="358"/>
      <c r="B105" s="359">
        <v>103</v>
      </c>
      <c r="C105" s="447" t="s">
        <v>961</v>
      </c>
      <c r="D105" s="454">
        <v>132675</v>
      </c>
      <c r="E105" s="449" t="s">
        <v>28</v>
      </c>
    </row>
    <row r="106" spans="1:5" ht="40.5" x14ac:dyDescent="0.25">
      <c r="A106" s="358"/>
      <c r="B106" s="359">
        <v>104</v>
      </c>
      <c r="C106" s="447" t="s">
        <v>117</v>
      </c>
      <c r="D106" s="448">
        <v>248060</v>
      </c>
      <c r="E106" s="449" t="s">
        <v>28</v>
      </c>
    </row>
    <row r="107" spans="1:5" ht="81" x14ac:dyDescent="0.25">
      <c r="A107" s="358"/>
      <c r="B107" s="359">
        <v>105</v>
      </c>
      <c r="C107" s="447" t="s">
        <v>458</v>
      </c>
      <c r="D107" s="454">
        <v>400</v>
      </c>
      <c r="E107" s="449" t="s">
        <v>28</v>
      </c>
    </row>
    <row r="108" spans="1:5" ht="40.5" x14ac:dyDescent="0.25">
      <c r="A108" s="358"/>
      <c r="B108" s="359">
        <v>106</v>
      </c>
      <c r="C108" s="447" t="s">
        <v>720</v>
      </c>
      <c r="D108" s="273">
        <v>203508</v>
      </c>
      <c r="E108" s="449" t="s">
        <v>38</v>
      </c>
    </row>
    <row r="109" spans="1:5" ht="40.5" x14ac:dyDescent="0.25">
      <c r="A109" s="358"/>
      <c r="B109" s="359">
        <v>107</v>
      </c>
      <c r="C109" s="447" t="s">
        <v>840</v>
      </c>
      <c r="D109" s="454">
        <v>400</v>
      </c>
      <c r="E109" s="449" t="s">
        <v>24</v>
      </c>
    </row>
    <row r="110" spans="1:5" ht="40.5" x14ac:dyDescent="0.25">
      <c r="A110" s="358"/>
      <c r="B110" s="359">
        <v>108</v>
      </c>
      <c r="C110" s="447" t="s">
        <v>841</v>
      </c>
      <c r="D110" s="454">
        <v>400</v>
      </c>
      <c r="E110" s="449" t="s">
        <v>24</v>
      </c>
    </row>
    <row r="111" spans="1:5" ht="40.5" x14ac:dyDescent="0.25">
      <c r="A111" s="358"/>
      <c r="B111" s="359">
        <v>109</v>
      </c>
      <c r="C111" s="447" t="s">
        <v>717</v>
      </c>
      <c r="D111" s="454">
        <v>400</v>
      </c>
      <c r="E111" s="449" t="s">
        <v>24</v>
      </c>
    </row>
    <row r="112" spans="1:5" ht="27" x14ac:dyDescent="0.25">
      <c r="A112" s="364"/>
      <c r="B112" s="359">
        <v>110</v>
      </c>
      <c r="C112" s="447" t="s">
        <v>327</v>
      </c>
      <c r="D112" s="454">
        <v>400</v>
      </c>
      <c r="E112" s="449" t="s">
        <v>129</v>
      </c>
    </row>
    <row r="113" spans="1:5" ht="40.5" x14ac:dyDescent="0.25">
      <c r="A113" s="358"/>
      <c r="B113" s="359">
        <v>111</v>
      </c>
      <c r="C113" s="452" t="s">
        <v>842</v>
      </c>
      <c r="D113" s="52">
        <v>292742</v>
      </c>
      <c r="E113" s="449" t="s">
        <v>28</v>
      </c>
    </row>
    <row r="114" spans="1:5" ht="15.75" x14ac:dyDescent="0.25">
      <c r="A114" s="358"/>
      <c r="B114" s="359">
        <v>112</v>
      </c>
      <c r="C114" s="447" t="s">
        <v>121</v>
      </c>
      <c r="D114" s="448">
        <v>278812</v>
      </c>
      <c r="E114" s="449" t="s">
        <v>28</v>
      </c>
    </row>
    <row r="115" spans="1:5" ht="54" x14ac:dyDescent="0.25">
      <c r="A115" s="358"/>
      <c r="B115" s="359">
        <v>113</v>
      </c>
      <c r="C115" s="447" t="s">
        <v>461</v>
      </c>
      <c r="D115" s="454">
        <v>108715</v>
      </c>
      <c r="E115" s="449" t="s">
        <v>28</v>
      </c>
    </row>
    <row r="116" spans="1:5" ht="40.5" x14ac:dyDescent="0.25">
      <c r="A116" s="358"/>
      <c r="B116" s="359">
        <v>114</v>
      </c>
      <c r="C116" s="447" t="s">
        <v>843</v>
      </c>
      <c r="D116" s="448">
        <v>284325</v>
      </c>
      <c r="E116" s="449" t="s">
        <v>129</v>
      </c>
    </row>
    <row r="117" spans="1:5" ht="40.5" x14ac:dyDescent="0.25">
      <c r="A117" s="358"/>
      <c r="B117" s="359">
        <v>115</v>
      </c>
      <c r="C117" s="447" t="s">
        <v>844</v>
      </c>
      <c r="D117" s="448">
        <v>278970</v>
      </c>
      <c r="E117" s="449" t="s">
        <v>28</v>
      </c>
    </row>
    <row r="118" spans="1:5" ht="40.5" x14ac:dyDescent="0.25">
      <c r="A118" s="358"/>
      <c r="B118" s="359">
        <v>116</v>
      </c>
      <c r="C118" s="447" t="s">
        <v>845</v>
      </c>
      <c r="D118" s="448">
        <v>391988</v>
      </c>
      <c r="E118" s="449" t="s">
        <v>28</v>
      </c>
    </row>
    <row r="119" spans="1:5" ht="27" x14ac:dyDescent="0.25">
      <c r="A119" s="358"/>
      <c r="B119" s="359">
        <v>117</v>
      </c>
      <c r="C119" s="447" t="s">
        <v>846</v>
      </c>
      <c r="D119" s="448">
        <v>419261</v>
      </c>
      <c r="E119" s="449" t="s">
        <v>28</v>
      </c>
    </row>
    <row r="120" spans="1:5" ht="40.5" x14ac:dyDescent="0.25">
      <c r="A120" s="358"/>
      <c r="B120" s="359">
        <v>118</v>
      </c>
      <c r="C120" s="447" t="s">
        <v>847</v>
      </c>
      <c r="D120" s="448">
        <v>279037</v>
      </c>
      <c r="E120" s="449" t="s">
        <v>28</v>
      </c>
    </row>
    <row r="121" spans="1:5" ht="27" x14ac:dyDescent="0.25">
      <c r="A121" s="358"/>
      <c r="B121" s="359">
        <v>119</v>
      </c>
      <c r="C121" s="447" t="s">
        <v>848</v>
      </c>
      <c r="D121" s="448">
        <v>308725</v>
      </c>
      <c r="E121" s="449" t="s">
        <v>28</v>
      </c>
    </row>
    <row r="122" spans="1:5" ht="27" x14ac:dyDescent="0.25">
      <c r="A122" s="358"/>
      <c r="B122" s="359">
        <v>120</v>
      </c>
      <c r="C122" s="447" t="s">
        <v>849</v>
      </c>
      <c r="D122" s="448">
        <v>433327</v>
      </c>
      <c r="E122" s="449" t="s">
        <v>28</v>
      </c>
    </row>
    <row r="123" spans="1:5" ht="27" x14ac:dyDescent="0.25">
      <c r="A123" s="358"/>
      <c r="B123" s="359">
        <v>121</v>
      </c>
      <c r="C123" s="447" t="s">
        <v>850</v>
      </c>
      <c r="D123" s="448">
        <v>321184</v>
      </c>
      <c r="E123" s="449" t="s">
        <v>129</v>
      </c>
    </row>
    <row r="124" spans="1:5" ht="27" x14ac:dyDescent="0.25">
      <c r="A124" s="358"/>
      <c r="B124" s="359">
        <v>122</v>
      </c>
      <c r="C124" s="447" t="s">
        <v>851</v>
      </c>
      <c r="D124" s="454">
        <v>32905</v>
      </c>
      <c r="E124" s="449" t="s">
        <v>28</v>
      </c>
    </row>
    <row r="125" spans="1:5" ht="40.5" x14ac:dyDescent="0.25">
      <c r="A125" s="358"/>
      <c r="B125" s="359">
        <v>123</v>
      </c>
      <c r="C125" s="447" t="s">
        <v>852</v>
      </c>
      <c r="D125" s="448">
        <v>359556</v>
      </c>
      <c r="E125" s="449" t="s">
        <v>129</v>
      </c>
    </row>
    <row r="126" spans="1:5" ht="54" x14ac:dyDescent="0.25">
      <c r="A126" s="384" t="s">
        <v>425</v>
      </c>
      <c r="B126" s="359">
        <v>124</v>
      </c>
      <c r="C126" s="447" t="s">
        <v>721</v>
      </c>
      <c r="D126" s="448">
        <v>284663</v>
      </c>
      <c r="E126" s="449" t="s">
        <v>28</v>
      </c>
    </row>
    <row r="127" spans="1:5" ht="27" x14ac:dyDescent="0.25">
      <c r="A127" s="386"/>
      <c r="B127" s="359">
        <v>125</v>
      </c>
      <c r="C127" s="460" t="s">
        <v>722</v>
      </c>
      <c r="D127" s="267">
        <v>132128</v>
      </c>
      <c r="E127" s="449" t="s">
        <v>28</v>
      </c>
    </row>
    <row r="128" spans="1:5" ht="40.5" x14ac:dyDescent="0.25">
      <c r="A128" s="358"/>
      <c r="B128" s="359">
        <v>126</v>
      </c>
      <c r="C128" s="447" t="s">
        <v>853</v>
      </c>
      <c r="D128" s="52" t="s">
        <v>958</v>
      </c>
      <c r="E128" s="449" t="s">
        <v>28</v>
      </c>
    </row>
    <row r="129" spans="1:5" x14ac:dyDescent="0.25">
      <c r="A129" s="384" t="s">
        <v>426</v>
      </c>
      <c r="B129" s="359">
        <v>127</v>
      </c>
      <c r="C129" s="447" t="s">
        <v>139</v>
      </c>
      <c r="D129" s="448">
        <v>384006</v>
      </c>
      <c r="E129" s="449" t="s">
        <v>140</v>
      </c>
    </row>
    <row r="130" spans="1:5" ht="27" x14ac:dyDescent="0.25">
      <c r="A130" s="385"/>
      <c r="B130" s="359">
        <v>128</v>
      </c>
      <c r="C130" s="447" t="s">
        <v>141</v>
      </c>
      <c r="D130" s="448">
        <v>364047</v>
      </c>
      <c r="E130" s="449" t="s">
        <v>140</v>
      </c>
    </row>
    <row r="131" spans="1:5" ht="27" x14ac:dyDescent="0.25">
      <c r="A131" s="385"/>
      <c r="B131" s="359">
        <v>129</v>
      </c>
      <c r="C131" s="447" t="s">
        <v>142</v>
      </c>
      <c r="D131" s="448">
        <v>364046</v>
      </c>
      <c r="E131" s="449" t="s">
        <v>140</v>
      </c>
    </row>
    <row r="132" spans="1:5" ht="27" x14ac:dyDescent="0.25">
      <c r="A132" s="386"/>
      <c r="B132" s="359">
        <v>130</v>
      </c>
      <c r="C132" s="447" t="s">
        <v>143</v>
      </c>
      <c r="D132" s="448">
        <v>364045</v>
      </c>
      <c r="E132" s="449" t="s">
        <v>140</v>
      </c>
    </row>
    <row r="133" spans="1:5" ht="27" x14ac:dyDescent="0.25">
      <c r="A133" s="358"/>
      <c r="B133" s="359">
        <v>131</v>
      </c>
      <c r="C133" s="447" t="s">
        <v>854</v>
      </c>
      <c r="D133" s="52" t="s">
        <v>958</v>
      </c>
      <c r="E133" s="449" t="s">
        <v>28</v>
      </c>
    </row>
    <row r="134" spans="1:5" ht="40.5" x14ac:dyDescent="0.25">
      <c r="A134" s="358"/>
      <c r="B134" s="359">
        <v>132</v>
      </c>
      <c r="C134" s="447" t="s">
        <v>144</v>
      </c>
      <c r="D134" s="448">
        <v>310233</v>
      </c>
      <c r="E134" s="449" t="s">
        <v>28</v>
      </c>
    </row>
    <row r="135" spans="1:5" ht="40.5" x14ac:dyDescent="0.25">
      <c r="A135" s="358"/>
      <c r="B135" s="359">
        <v>133</v>
      </c>
      <c r="C135" s="447" t="s">
        <v>146</v>
      </c>
      <c r="D135" s="448">
        <v>365838</v>
      </c>
      <c r="E135" s="449" t="s">
        <v>28</v>
      </c>
    </row>
    <row r="136" spans="1:5" ht="40.5" x14ac:dyDescent="0.25">
      <c r="A136" s="358"/>
      <c r="B136" s="359">
        <v>134</v>
      </c>
      <c r="C136" s="447" t="s">
        <v>145</v>
      </c>
      <c r="D136" s="273">
        <v>329985</v>
      </c>
      <c r="E136" s="449" t="s">
        <v>28</v>
      </c>
    </row>
    <row r="137" spans="1:5" ht="27" x14ac:dyDescent="0.25">
      <c r="A137" s="358"/>
      <c r="B137" s="359">
        <v>135</v>
      </c>
      <c r="C137" s="447" t="s">
        <v>726</v>
      </c>
      <c r="D137" s="267">
        <v>32700</v>
      </c>
      <c r="E137" s="449" t="s">
        <v>38</v>
      </c>
    </row>
    <row r="138" spans="1:5" ht="27" x14ac:dyDescent="0.25">
      <c r="A138" s="358"/>
      <c r="B138" s="359">
        <v>136</v>
      </c>
      <c r="C138" s="447" t="s">
        <v>148</v>
      </c>
      <c r="D138" s="448">
        <v>203144</v>
      </c>
      <c r="E138" s="449" t="s">
        <v>24</v>
      </c>
    </row>
    <row r="139" spans="1:5" ht="27" x14ac:dyDescent="0.25">
      <c r="A139" s="358"/>
      <c r="B139" s="359">
        <v>137</v>
      </c>
      <c r="C139" s="447" t="s">
        <v>149</v>
      </c>
      <c r="D139" s="448">
        <v>203145</v>
      </c>
      <c r="E139" s="449" t="s">
        <v>24</v>
      </c>
    </row>
    <row r="140" spans="1:5" ht="27" x14ac:dyDescent="0.25">
      <c r="A140" s="358"/>
      <c r="B140" s="359">
        <v>138</v>
      </c>
      <c r="C140" s="447" t="s">
        <v>150</v>
      </c>
      <c r="D140" s="273">
        <v>332121</v>
      </c>
      <c r="E140" s="449" t="s">
        <v>24</v>
      </c>
    </row>
    <row r="141" spans="1:5" ht="27" x14ac:dyDescent="0.25">
      <c r="A141" s="358"/>
      <c r="B141" s="359">
        <v>139</v>
      </c>
      <c r="C141" s="447" t="s">
        <v>151</v>
      </c>
      <c r="D141" s="448">
        <v>365511</v>
      </c>
      <c r="E141" s="449" t="s">
        <v>24</v>
      </c>
    </row>
    <row r="142" spans="1:5" ht="27" x14ac:dyDescent="0.25">
      <c r="A142" s="358"/>
      <c r="B142" s="359">
        <v>140</v>
      </c>
      <c r="C142" s="447" t="s">
        <v>727</v>
      </c>
      <c r="D142" s="448">
        <v>291737</v>
      </c>
      <c r="E142" s="449" t="s">
        <v>24</v>
      </c>
    </row>
    <row r="143" spans="1:5" ht="27" x14ac:dyDescent="0.25">
      <c r="A143" s="358"/>
      <c r="B143" s="359">
        <v>141</v>
      </c>
      <c r="C143" s="447" t="s">
        <v>728</v>
      </c>
      <c r="D143" s="273">
        <v>242696</v>
      </c>
      <c r="E143" s="449" t="s">
        <v>38</v>
      </c>
    </row>
    <row r="144" spans="1:5" ht="27" x14ac:dyDescent="0.25">
      <c r="A144" s="358"/>
      <c r="B144" s="359">
        <v>142</v>
      </c>
      <c r="C144" s="447" t="s">
        <v>725</v>
      </c>
      <c r="D144" s="267">
        <v>32913</v>
      </c>
      <c r="E144" s="449" t="s">
        <v>28</v>
      </c>
    </row>
    <row r="145" spans="1:5" x14ac:dyDescent="0.25">
      <c r="A145" s="384" t="s">
        <v>427</v>
      </c>
      <c r="B145" s="359">
        <v>143</v>
      </c>
      <c r="C145" s="447" t="s">
        <v>729</v>
      </c>
      <c r="D145" s="274">
        <v>233842</v>
      </c>
      <c r="E145" s="449" t="s">
        <v>28</v>
      </c>
    </row>
    <row r="146" spans="1:5" x14ac:dyDescent="0.25">
      <c r="A146" s="386"/>
      <c r="B146" s="359">
        <v>144</v>
      </c>
      <c r="C146" s="447" t="s">
        <v>730</v>
      </c>
      <c r="D146" s="274">
        <v>233843</v>
      </c>
      <c r="E146" s="449" t="s">
        <v>28</v>
      </c>
    </row>
    <row r="147" spans="1:5" ht="40.5" x14ac:dyDescent="0.25">
      <c r="A147" s="358"/>
      <c r="B147" s="359">
        <v>145</v>
      </c>
      <c r="C147" s="447" t="s">
        <v>153</v>
      </c>
      <c r="D147" s="448">
        <v>337565</v>
      </c>
      <c r="E147" s="449" t="s">
        <v>38</v>
      </c>
    </row>
    <row r="148" spans="1:5" ht="40.5" x14ac:dyDescent="0.25">
      <c r="A148" s="358"/>
      <c r="B148" s="359">
        <v>146</v>
      </c>
      <c r="C148" s="447" t="s">
        <v>590</v>
      </c>
      <c r="D148" s="448">
        <v>256554</v>
      </c>
      <c r="E148" s="449" t="s">
        <v>28</v>
      </c>
    </row>
    <row r="149" spans="1:5" ht="54" x14ac:dyDescent="0.25">
      <c r="A149" s="358"/>
      <c r="B149" s="359">
        <v>147</v>
      </c>
      <c r="C149" s="447" t="s">
        <v>470</v>
      </c>
      <c r="D149" s="273">
        <v>368747</v>
      </c>
      <c r="E149" s="449" t="s">
        <v>24</v>
      </c>
    </row>
    <row r="150" spans="1:5" ht="54" x14ac:dyDescent="0.25">
      <c r="A150" s="358"/>
      <c r="B150" s="359">
        <v>148</v>
      </c>
      <c r="C150" s="447" t="s">
        <v>155</v>
      </c>
      <c r="D150" s="448">
        <v>272348</v>
      </c>
      <c r="E150" s="449" t="s">
        <v>28</v>
      </c>
    </row>
    <row r="151" spans="1:5" ht="54" x14ac:dyDescent="0.25">
      <c r="A151" s="384" t="s">
        <v>429</v>
      </c>
      <c r="B151" s="359">
        <v>149</v>
      </c>
      <c r="C151" s="447" t="s">
        <v>156</v>
      </c>
      <c r="D151" s="448">
        <v>291099</v>
      </c>
      <c r="E151" s="449" t="s">
        <v>28</v>
      </c>
    </row>
    <row r="152" spans="1:5" ht="54" x14ac:dyDescent="0.25">
      <c r="A152" s="385"/>
      <c r="B152" s="359">
        <v>150</v>
      </c>
      <c r="C152" s="447" t="s">
        <v>157</v>
      </c>
      <c r="D152" s="448">
        <v>239864</v>
      </c>
      <c r="E152" s="449" t="s">
        <v>28</v>
      </c>
    </row>
    <row r="153" spans="1:5" ht="54" x14ac:dyDescent="0.25">
      <c r="A153" s="386"/>
      <c r="B153" s="359">
        <v>151</v>
      </c>
      <c r="C153" s="447" t="s">
        <v>158</v>
      </c>
      <c r="D153" s="448">
        <v>252587</v>
      </c>
      <c r="E153" s="449" t="s">
        <v>28</v>
      </c>
    </row>
    <row r="154" spans="1:5" ht="175.5" x14ac:dyDescent="0.25">
      <c r="A154" s="364"/>
      <c r="B154" s="359">
        <v>152</v>
      </c>
      <c r="C154" s="447" t="s">
        <v>438</v>
      </c>
      <c r="D154" s="448">
        <v>390455</v>
      </c>
      <c r="E154" s="449" t="s">
        <v>28</v>
      </c>
    </row>
    <row r="155" spans="1:5" ht="40.5" x14ac:dyDescent="0.25">
      <c r="A155" s="358"/>
      <c r="B155" s="359">
        <v>153</v>
      </c>
      <c r="C155" s="447" t="s">
        <v>591</v>
      </c>
      <c r="D155" s="273">
        <v>256942</v>
      </c>
      <c r="E155" s="449" t="s">
        <v>28</v>
      </c>
    </row>
    <row r="156" spans="1:5" ht="27" x14ac:dyDescent="0.25">
      <c r="A156" s="358"/>
      <c r="B156" s="359">
        <v>154</v>
      </c>
      <c r="C156" s="447" t="s">
        <v>731</v>
      </c>
      <c r="D156" s="448">
        <v>245187</v>
      </c>
      <c r="E156" s="449" t="s">
        <v>28</v>
      </c>
    </row>
    <row r="157" spans="1:5" ht="40.5" x14ac:dyDescent="0.25">
      <c r="A157" s="358"/>
      <c r="B157" s="359">
        <v>155</v>
      </c>
      <c r="C157" s="447" t="s">
        <v>732</v>
      </c>
      <c r="D157" s="267">
        <v>133124</v>
      </c>
      <c r="E157" s="449" t="s">
        <v>28</v>
      </c>
    </row>
    <row r="158" spans="1:5" ht="40.5" x14ac:dyDescent="0.25">
      <c r="A158" s="358"/>
      <c r="B158" s="359">
        <v>156</v>
      </c>
      <c r="C158" s="447" t="s">
        <v>965</v>
      </c>
      <c r="D158" s="274">
        <v>440394</v>
      </c>
      <c r="E158" s="449" t="s">
        <v>28</v>
      </c>
    </row>
    <row r="159" spans="1:5" ht="27" x14ac:dyDescent="0.25">
      <c r="A159" s="358"/>
      <c r="B159" s="359">
        <v>157</v>
      </c>
      <c r="C159" s="447" t="s">
        <v>473</v>
      </c>
      <c r="D159" s="458">
        <v>397768</v>
      </c>
      <c r="E159" s="449" t="s">
        <v>38</v>
      </c>
    </row>
    <row r="160" spans="1:5" ht="81" x14ac:dyDescent="0.25">
      <c r="A160" s="364"/>
      <c r="B160" s="359">
        <v>158</v>
      </c>
      <c r="C160" s="447" t="s">
        <v>855</v>
      </c>
      <c r="D160" s="267">
        <v>150278</v>
      </c>
      <c r="E160" s="449" t="s">
        <v>28</v>
      </c>
    </row>
    <row r="161" spans="1:5" ht="40.5" x14ac:dyDescent="0.25">
      <c r="A161" s="358"/>
      <c r="B161" s="359">
        <v>159</v>
      </c>
      <c r="C161" s="447" t="s">
        <v>856</v>
      </c>
      <c r="D161" s="458">
        <v>409628</v>
      </c>
      <c r="E161" s="449" t="s">
        <v>28</v>
      </c>
    </row>
    <row r="162" spans="1:5" ht="27" x14ac:dyDescent="0.25">
      <c r="A162" s="358"/>
      <c r="B162" s="359">
        <v>160</v>
      </c>
      <c r="C162" s="447" t="s">
        <v>345</v>
      </c>
      <c r="D162" s="273">
        <v>299040</v>
      </c>
      <c r="E162" s="449" t="s">
        <v>70</v>
      </c>
    </row>
    <row r="163" spans="1:5" ht="27" x14ac:dyDescent="0.25">
      <c r="A163" s="358"/>
      <c r="B163" s="359">
        <v>161</v>
      </c>
      <c r="C163" s="447" t="s">
        <v>344</v>
      </c>
      <c r="D163" s="448">
        <v>230781</v>
      </c>
      <c r="E163" s="449" t="s">
        <v>70</v>
      </c>
    </row>
    <row r="164" spans="1:5" ht="256.5" x14ac:dyDescent="0.25">
      <c r="A164" s="358"/>
      <c r="B164" s="359">
        <v>162</v>
      </c>
      <c r="C164" s="447" t="s">
        <v>346</v>
      </c>
      <c r="D164" s="448">
        <v>347498</v>
      </c>
      <c r="E164" s="449" t="s">
        <v>38</v>
      </c>
    </row>
    <row r="165" spans="1:5" ht="40.5" x14ac:dyDescent="0.25">
      <c r="A165" s="358"/>
      <c r="B165" s="359">
        <v>163</v>
      </c>
      <c r="C165" s="447" t="s">
        <v>857</v>
      </c>
      <c r="D165" s="448">
        <v>203529</v>
      </c>
      <c r="E165" s="449" t="s">
        <v>70</v>
      </c>
    </row>
    <row r="166" spans="1:5" ht="27" x14ac:dyDescent="0.25">
      <c r="A166" s="358"/>
      <c r="B166" s="359">
        <v>164</v>
      </c>
      <c r="C166" s="447" t="s">
        <v>858</v>
      </c>
      <c r="D166" s="448">
        <v>203526</v>
      </c>
      <c r="E166" s="449" t="s">
        <v>70</v>
      </c>
    </row>
    <row r="167" spans="1:5" ht="27" x14ac:dyDescent="0.25">
      <c r="A167" s="358"/>
      <c r="B167" s="359">
        <v>165</v>
      </c>
      <c r="C167" s="447" t="s">
        <v>480</v>
      </c>
      <c r="D167" s="448">
        <v>301347</v>
      </c>
      <c r="E167" s="449" t="s">
        <v>129</v>
      </c>
    </row>
    <row r="168" spans="1:5" ht="27" x14ac:dyDescent="0.25">
      <c r="A168" s="358"/>
      <c r="B168" s="359">
        <v>166</v>
      </c>
      <c r="C168" s="447" t="s">
        <v>481</v>
      </c>
      <c r="D168" s="448">
        <v>301346</v>
      </c>
      <c r="E168" s="449" t="s">
        <v>129</v>
      </c>
    </row>
    <row r="169" spans="1:5" ht="27" x14ac:dyDescent="0.25">
      <c r="A169" s="358"/>
      <c r="B169" s="359">
        <v>167</v>
      </c>
      <c r="C169" s="447" t="s">
        <v>482</v>
      </c>
      <c r="D169" s="448">
        <v>301350</v>
      </c>
      <c r="E169" s="449" t="s">
        <v>129</v>
      </c>
    </row>
    <row r="170" spans="1:5" ht="27" x14ac:dyDescent="0.25">
      <c r="A170" s="467"/>
      <c r="B170" s="468">
        <v>168</v>
      </c>
      <c r="C170" s="447" t="s">
        <v>178</v>
      </c>
      <c r="D170" s="448">
        <v>300701</v>
      </c>
      <c r="E170" s="449" t="s">
        <v>129</v>
      </c>
    </row>
    <row r="171" spans="1:5" ht="40.5" x14ac:dyDescent="0.25">
      <c r="A171" s="467"/>
      <c r="B171" s="468">
        <v>169</v>
      </c>
      <c r="C171" s="447" t="s">
        <v>180</v>
      </c>
      <c r="D171" s="448">
        <v>322034</v>
      </c>
      <c r="E171" s="449" t="s">
        <v>129</v>
      </c>
    </row>
    <row r="172" spans="1:5" ht="51" x14ac:dyDescent="0.25">
      <c r="A172" s="467"/>
      <c r="B172" s="468">
        <v>170</v>
      </c>
      <c r="C172" s="462" t="s">
        <v>966</v>
      </c>
      <c r="D172" s="52" t="s">
        <v>958</v>
      </c>
      <c r="E172" s="449" t="s">
        <v>28</v>
      </c>
    </row>
    <row r="173" spans="1:5" ht="27" x14ac:dyDescent="0.25">
      <c r="A173" s="469" t="s">
        <v>430</v>
      </c>
      <c r="B173" s="468">
        <v>171</v>
      </c>
      <c r="C173" s="447" t="s">
        <v>860</v>
      </c>
      <c r="D173" s="52" t="s">
        <v>958</v>
      </c>
      <c r="E173" s="449" t="s">
        <v>70</v>
      </c>
    </row>
    <row r="174" spans="1:5" ht="27" x14ac:dyDescent="0.25">
      <c r="A174" s="470"/>
      <c r="B174" s="468">
        <v>172</v>
      </c>
      <c r="C174" s="447" t="s">
        <v>861</v>
      </c>
      <c r="D174" s="52" t="s">
        <v>958</v>
      </c>
      <c r="E174" s="449" t="s">
        <v>70</v>
      </c>
    </row>
    <row r="175" spans="1:5" ht="27" x14ac:dyDescent="0.25">
      <c r="A175" s="470"/>
      <c r="B175" s="468">
        <v>173</v>
      </c>
      <c r="C175" s="447" t="s">
        <v>862</v>
      </c>
      <c r="D175" s="52" t="s">
        <v>958</v>
      </c>
      <c r="E175" s="449" t="s">
        <v>70</v>
      </c>
    </row>
    <row r="176" spans="1:5" ht="27" x14ac:dyDescent="0.25">
      <c r="A176" s="470"/>
      <c r="B176" s="468">
        <v>174</v>
      </c>
      <c r="C176" s="447" t="s">
        <v>863</v>
      </c>
      <c r="D176" s="52" t="s">
        <v>958</v>
      </c>
      <c r="E176" s="449" t="s">
        <v>70</v>
      </c>
    </row>
    <row r="177" spans="1:5" ht="27" x14ac:dyDescent="0.25">
      <c r="A177" s="470"/>
      <c r="B177" s="468">
        <v>175</v>
      </c>
      <c r="C177" s="447" t="s">
        <v>864</v>
      </c>
      <c r="D177" s="52" t="s">
        <v>958</v>
      </c>
      <c r="E177" s="449" t="s">
        <v>70</v>
      </c>
    </row>
    <row r="178" spans="1:5" ht="27" x14ac:dyDescent="0.25">
      <c r="A178" s="470"/>
      <c r="B178" s="468">
        <v>176</v>
      </c>
      <c r="C178" s="447" t="s">
        <v>865</v>
      </c>
      <c r="D178" s="52" t="s">
        <v>958</v>
      </c>
      <c r="E178" s="449" t="s">
        <v>70</v>
      </c>
    </row>
    <row r="179" spans="1:5" ht="27" x14ac:dyDescent="0.25">
      <c r="A179" s="471"/>
      <c r="B179" s="468">
        <v>177</v>
      </c>
      <c r="C179" s="447" t="s">
        <v>866</v>
      </c>
      <c r="D179" s="52" t="s">
        <v>958</v>
      </c>
      <c r="E179" s="449" t="s">
        <v>70</v>
      </c>
    </row>
    <row r="180" spans="1:5" ht="40.5" x14ac:dyDescent="0.25">
      <c r="A180" s="358"/>
      <c r="B180" s="359">
        <v>178</v>
      </c>
      <c r="C180" s="447" t="s">
        <v>483</v>
      </c>
      <c r="D180" s="448">
        <v>250359</v>
      </c>
      <c r="E180" s="449" t="s">
        <v>38</v>
      </c>
    </row>
    <row r="181" spans="1:5" ht="27" x14ac:dyDescent="0.25">
      <c r="A181" s="358"/>
      <c r="B181" s="359">
        <v>179</v>
      </c>
      <c r="C181" s="447" t="s">
        <v>734</v>
      </c>
      <c r="D181" s="273">
        <v>407122</v>
      </c>
      <c r="E181" s="449" t="s">
        <v>38</v>
      </c>
    </row>
    <row r="182" spans="1:5" ht="15.75" x14ac:dyDescent="0.25">
      <c r="A182" s="358"/>
      <c r="B182" s="359">
        <v>180</v>
      </c>
      <c r="C182" s="447" t="s">
        <v>181</v>
      </c>
      <c r="D182" s="448">
        <v>249095</v>
      </c>
      <c r="E182" s="449" t="s">
        <v>70</v>
      </c>
    </row>
    <row r="183" spans="1:5" ht="27" x14ac:dyDescent="0.25">
      <c r="A183" s="387" t="s">
        <v>431</v>
      </c>
      <c r="B183" s="359">
        <v>181</v>
      </c>
      <c r="C183" s="447" t="s">
        <v>867</v>
      </c>
      <c r="D183" s="52">
        <v>248120</v>
      </c>
      <c r="E183" s="449" t="s">
        <v>70</v>
      </c>
    </row>
    <row r="184" spans="1:5" ht="27" x14ac:dyDescent="0.25">
      <c r="A184" s="388"/>
      <c r="B184" s="359">
        <v>182</v>
      </c>
      <c r="C184" s="447" t="s">
        <v>868</v>
      </c>
      <c r="D184" s="52">
        <v>248115</v>
      </c>
      <c r="E184" s="449" t="s">
        <v>70</v>
      </c>
    </row>
    <row r="185" spans="1:5" ht="27" x14ac:dyDescent="0.25">
      <c r="A185" s="388"/>
      <c r="B185" s="359">
        <v>183</v>
      </c>
      <c r="C185" s="447" t="s">
        <v>869</v>
      </c>
      <c r="D185" s="52">
        <v>386085</v>
      </c>
      <c r="E185" s="449" t="s">
        <v>70</v>
      </c>
    </row>
    <row r="186" spans="1:5" ht="27" x14ac:dyDescent="0.25">
      <c r="A186" s="388"/>
      <c r="B186" s="359">
        <v>184</v>
      </c>
      <c r="C186" s="447" t="s">
        <v>870</v>
      </c>
      <c r="D186" s="52">
        <v>258848</v>
      </c>
      <c r="E186" s="449" t="s">
        <v>70</v>
      </c>
    </row>
    <row r="187" spans="1:5" ht="27" x14ac:dyDescent="0.25">
      <c r="A187" s="388"/>
      <c r="B187" s="359">
        <v>185</v>
      </c>
      <c r="C187" s="447" t="s">
        <v>871</v>
      </c>
      <c r="D187" s="52">
        <v>248121</v>
      </c>
      <c r="E187" s="449" t="s">
        <v>70</v>
      </c>
    </row>
    <row r="188" spans="1:5" ht="27" x14ac:dyDescent="0.25">
      <c r="A188" s="388"/>
      <c r="B188" s="359">
        <v>186</v>
      </c>
      <c r="C188" s="447" t="s">
        <v>872</v>
      </c>
      <c r="D188" s="52">
        <v>248118</v>
      </c>
      <c r="E188" s="449" t="s">
        <v>70</v>
      </c>
    </row>
    <row r="189" spans="1:5" ht="27" x14ac:dyDescent="0.25">
      <c r="A189" s="389"/>
      <c r="B189" s="359">
        <v>187</v>
      </c>
      <c r="C189" s="447" t="s">
        <v>873</v>
      </c>
      <c r="D189" s="52">
        <v>340697</v>
      </c>
      <c r="E189" s="449" t="s">
        <v>70</v>
      </c>
    </row>
    <row r="190" spans="1:5" ht="40.5" x14ac:dyDescent="0.25">
      <c r="A190" s="384" t="s">
        <v>436</v>
      </c>
      <c r="B190" s="359">
        <v>188</v>
      </c>
      <c r="C190" s="447" t="s">
        <v>485</v>
      </c>
      <c r="D190" s="448">
        <v>370495</v>
      </c>
      <c r="E190" s="449" t="s">
        <v>70</v>
      </c>
    </row>
    <row r="191" spans="1:5" ht="40.5" x14ac:dyDescent="0.25">
      <c r="A191" s="385"/>
      <c r="B191" s="359">
        <v>189</v>
      </c>
      <c r="C191" s="447" t="s">
        <v>486</v>
      </c>
      <c r="D191" s="448">
        <v>370490</v>
      </c>
      <c r="E191" s="449" t="s">
        <v>70</v>
      </c>
    </row>
    <row r="192" spans="1:5" ht="40.5" x14ac:dyDescent="0.25">
      <c r="A192" s="385"/>
      <c r="B192" s="359">
        <v>190</v>
      </c>
      <c r="C192" s="447" t="s">
        <v>487</v>
      </c>
      <c r="D192" s="448">
        <v>370493</v>
      </c>
      <c r="E192" s="449" t="s">
        <v>70</v>
      </c>
    </row>
    <row r="193" spans="1:5" ht="40.5" x14ac:dyDescent="0.25">
      <c r="A193" s="385"/>
      <c r="B193" s="359">
        <v>191</v>
      </c>
      <c r="C193" s="447" t="s">
        <v>488</v>
      </c>
      <c r="D193" s="448">
        <v>390681</v>
      </c>
      <c r="E193" s="449" t="s">
        <v>70</v>
      </c>
    </row>
    <row r="194" spans="1:5" ht="40.5" x14ac:dyDescent="0.25">
      <c r="A194" s="385"/>
      <c r="B194" s="359">
        <v>192</v>
      </c>
      <c r="C194" s="447" t="s">
        <v>489</v>
      </c>
      <c r="D194" s="448">
        <v>370492</v>
      </c>
      <c r="E194" s="449" t="s">
        <v>70</v>
      </c>
    </row>
    <row r="195" spans="1:5" ht="40.5" x14ac:dyDescent="0.25">
      <c r="A195" s="385"/>
      <c r="B195" s="359">
        <v>193</v>
      </c>
      <c r="C195" s="447" t="s">
        <v>490</v>
      </c>
      <c r="D195" s="448">
        <v>262740</v>
      </c>
      <c r="E195" s="449" t="s">
        <v>70</v>
      </c>
    </row>
    <row r="196" spans="1:5" ht="40.5" x14ac:dyDescent="0.25">
      <c r="A196" s="386"/>
      <c r="B196" s="359">
        <v>194</v>
      </c>
      <c r="C196" s="447" t="s">
        <v>491</v>
      </c>
      <c r="D196" s="448">
        <v>293212</v>
      </c>
      <c r="E196" s="449" t="s">
        <v>70</v>
      </c>
    </row>
    <row r="197" spans="1:5" ht="27" x14ac:dyDescent="0.25">
      <c r="A197" s="358"/>
      <c r="B197" s="359">
        <v>195</v>
      </c>
      <c r="C197" s="447" t="s">
        <v>874</v>
      </c>
      <c r="D197" s="448">
        <v>150405</v>
      </c>
      <c r="E197" s="449" t="s">
        <v>38</v>
      </c>
    </row>
    <row r="198" spans="1:5" ht="38.25" x14ac:dyDescent="0.25">
      <c r="A198" s="358"/>
      <c r="B198" s="359">
        <v>196</v>
      </c>
      <c r="C198" s="463" t="s">
        <v>875</v>
      </c>
      <c r="D198" s="52" t="s">
        <v>958</v>
      </c>
      <c r="E198" s="449" t="s">
        <v>28</v>
      </c>
    </row>
    <row r="199" spans="1:5" ht="40.5" x14ac:dyDescent="0.25">
      <c r="A199" s="358"/>
      <c r="B199" s="359">
        <v>197</v>
      </c>
      <c r="C199" s="447" t="s">
        <v>876</v>
      </c>
      <c r="D199" s="273">
        <v>315857</v>
      </c>
      <c r="E199" s="449" t="s">
        <v>186</v>
      </c>
    </row>
    <row r="200" spans="1:5" ht="27" x14ac:dyDescent="0.25">
      <c r="A200" s="358"/>
      <c r="B200" s="359">
        <v>198</v>
      </c>
      <c r="C200" s="447" t="s">
        <v>877</v>
      </c>
      <c r="D200" s="273">
        <v>440580</v>
      </c>
      <c r="E200" s="449" t="s">
        <v>40</v>
      </c>
    </row>
    <row r="201" spans="1:5" ht="27" x14ac:dyDescent="0.25">
      <c r="A201" s="358"/>
      <c r="B201" s="359">
        <v>199</v>
      </c>
      <c r="C201" s="447" t="s">
        <v>878</v>
      </c>
      <c r="D201" s="52" t="s">
        <v>958</v>
      </c>
      <c r="E201" s="449" t="s">
        <v>38</v>
      </c>
    </row>
    <row r="202" spans="1:5" ht="27" x14ac:dyDescent="0.25">
      <c r="A202" s="358"/>
      <c r="B202" s="359">
        <v>200</v>
      </c>
      <c r="C202" s="447" t="s">
        <v>341</v>
      </c>
      <c r="D202" s="458">
        <v>253951</v>
      </c>
      <c r="E202" s="449" t="s">
        <v>38</v>
      </c>
    </row>
    <row r="203" spans="1:5" ht="27" x14ac:dyDescent="0.25">
      <c r="A203" s="384" t="s">
        <v>439</v>
      </c>
      <c r="B203" s="359">
        <v>201</v>
      </c>
      <c r="C203" s="447" t="s">
        <v>964</v>
      </c>
      <c r="D203" s="448">
        <v>444352</v>
      </c>
      <c r="E203" s="449" t="s">
        <v>129</v>
      </c>
    </row>
    <row r="204" spans="1:5" ht="27" x14ac:dyDescent="0.25">
      <c r="A204" s="386"/>
      <c r="B204" s="359">
        <v>202</v>
      </c>
      <c r="C204" s="447" t="s">
        <v>735</v>
      </c>
      <c r="D204" s="273">
        <v>440409</v>
      </c>
      <c r="E204" s="449" t="s">
        <v>129</v>
      </c>
    </row>
    <row r="205" spans="1:5" ht="27" x14ac:dyDescent="0.25">
      <c r="A205" s="358"/>
      <c r="B205" s="359">
        <v>203</v>
      </c>
      <c r="C205" s="447" t="s">
        <v>342</v>
      </c>
      <c r="D205" s="448">
        <v>246243</v>
      </c>
      <c r="E205" s="449" t="s">
        <v>38</v>
      </c>
    </row>
    <row r="206" spans="1:5" ht="27" x14ac:dyDescent="0.25">
      <c r="A206" s="358"/>
      <c r="B206" s="359">
        <v>204</v>
      </c>
      <c r="C206" s="447" t="s">
        <v>593</v>
      </c>
      <c r="D206" s="448">
        <v>324710</v>
      </c>
      <c r="E206" s="449" t="s">
        <v>38</v>
      </c>
    </row>
    <row r="207" spans="1:5" ht="27" x14ac:dyDescent="0.25">
      <c r="A207" s="358"/>
      <c r="B207" s="359">
        <v>205</v>
      </c>
      <c r="C207" s="447" t="s">
        <v>343</v>
      </c>
      <c r="D207" s="448">
        <v>247478</v>
      </c>
      <c r="E207" s="449" t="s">
        <v>38</v>
      </c>
    </row>
    <row r="208" spans="1:5" ht="15.75" x14ac:dyDescent="0.25">
      <c r="A208" s="358"/>
      <c r="B208" s="359">
        <v>206</v>
      </c>
      <c r="C208" s="447" t="s">
        <v>666</v>
      </c>
      <c r="D208" s="273">
        <v>264248</v>
      </c>
      <c r="E208" s="449" t="s">
        <v>70</v>
      </c>
    </row>
    <row r="209" spans="1:5" ht="27" x14ac:dyDescent="0.25">
      <c r="A209" s="384" t="s">
        <v>442</v>
      </c>
      <c r="B209" s="359">
        <v>207</v>
      </c>
      <c r="C209" s="447" t="s">
        <v>879</v>
      </c>
      <c r="D209" s="273">
        <v>440535</v>
      </c>
      <c r="E209" s="449" t="s">
        <v>38</v>
      </c>
    </row>
    <row r="210" spans="1:5" ht="27" x14ac:dyDescent="0.25">
      <c r="A210" s="385"/>
      <c r="B210" s="359">
        <v>208</v>
      </c>
      <c r="C210" s="447" t="s">
        <v>880</v>
      </c>
      <c r="D210" s="448">
        <v>386972</v>
      </c>
      <c r="E210" s="449" t="s">
        <v>38</v>
      </c>
    </row>
    <row r="211" spans="1:5" ht="27" x14ac:dyDescent="0.25">
      <c r="A211" s="385"/>
      <c r="B211" s="359">
        <v>209</v>
      </c>
      <c r="C211" s="447" t="s">
        <v>881</v>
      </c>
      <c r="D211" s="448">
        <v>242651</v>
      </c>
      <c r="E211" s="449" t="s">
        <v>38</v>
      </c>
    </row>
    <row r="212" spans="1:5" ht="27" x14ac:dyDescent="0.25">
      <c r="A212" s="385"/>
      <c r="B212" s="359">
        <v>210</v>
      </c>
      <c r="C212" s="447" t="s">
        <v>515</v>
      </c>
      <c r="D212" s="273">
        <v>440468</v>
      </c>
      <c r="E212" s="449" t="s">
        <v>38</v>
      </c>
    </row>
    <row r="213" spans="1:5" ht="27" x14ac:dyDescent="0.25">
      <c r="A213" s="386"/>
      <c r="B213" s="359">
        <v>211</v>
      </c>
      <c r="C213" s="447" t="s">
        <v>882</v>
      </c>
      <c r="D213" s="273">
        <v>440470</v>
      </c>
      <c r="E213" s="449" t="s">
        <v>38</v>
      </c>
    </row>
    <row r="214" spans="1:5" ht="15.75" x14ac:dyDescent="0.25">
      <c r="A214" s="358"/>
      <c r="B214" s="359">
        <v>212</v>
      </c>
      <c r="C214" s="447" t="s">
        <v>192</v>
      </c>
      <c r="D214" s="448">
        <v>316365</v>
      </c>
      <c r="E214" s="449" t="s">
        <v>28</v>
      </c>
    </row>
    <row r="215" spans="1:5" ht="40.5" x14ac:dyDescent="0.25">
      <c r="A215" s="358"/>
      <c r="B215" s="359">
        <v>213</v>
      </c>
      <c r="C215" s="447" t="s">
        <v>276</v>
      </c>
      <c r="D215" s="448">
        <v>281691</v>
      </c>
      <c r="E215" s="449" t="s">
        <v>28</v>
      </c>
    </row>
    <row r="216" spans="1:5" ht="40.5" x14ac:dyDescent="0.25">
      <c r="A216" s="358"/>
      <c r="B216" s="359">
        <v>214</v>
      </c>
      <c r="C216" s="447" t="s">
        <v>883</v>
      </c>
      <c r="D216" s="448">
        <v>356601</v>
      </c>
      <c r="E216" s="449" t="s">
        <v>28</v>
      </c>
    </row>
    <row r="217" spans="1:5" ht="67.5" x14ac:dyDescent="0.25">
      <c r="A217" s="358"/>
      <c r="B217" s="359">
        <v>215</v>
      </c>
      <c r="C217" s="447" t="s">
        <v>194</v>
      </c>
      <c r="D217" s="448">
        <v>254690</v>
      </c>
      <c r="E217" s="449" t="s">
        <v>28</v>
      </c>
    </row>
    <row r="218" spans="1:5" ht="243" x14ac:dyDescent="0.25">
      <c r="A218" s="358"/>
      <c r="B218" s="359">
        <v>216</v>
      </c>
      <c r="C218" s="447" t="s">
        <v>884</v>
      </c>
      <c r="D218" s="448">
        <v>262635</v>
      </c>
      <c r="E218" s="449" t="s">
        <v>28</v>
      </c>
    </row>
    <row r="219" spans="1:5" ht="243" x14ac:dyDescent="0.25">
      <c r="A219" s="358"/>
      <c r="B219" s="359">
        <v>217</v>
      </c>
      <c r="C219" s="447" t="s">
        <v>885</v>
      </c>
      <c r="D219" s="448">
        <v>262646</v>
      </c>
      <c r="E219" s="449" t="s">
        <v>28</v>
      </c>
    </row>
    <row r="220" spans="1:5" ht="54" x14ac:dyDescent="0.25">
      <c r="A220" s="384" t="s">
        <v>445</v>
      </c>
      <c r="B220" s="359">
        <v>218</v>
      </c>
      <c r="C220" s="447" t="s">
        <v>886</v>
      </c>
      <c r="D220" s="448">
        <v>444353</v>
      </c>
      <c r="E220" s="449" t="s">
        <v>28</v>
      </c>
    </row>
    <row r="221" spans="1:5" ht="54" x14ac:dyDescent="0.25">
      <c r="A221" s="385"/>
      <c r="B221" s="359">
        <v>219</v>
      </c>
      <c r="C221" s="447" t="s">
        <v>887</v>
      </c>
      <c r="D221" s="448">
        <v>444357</v>
      </c>
      <c r="E221" s="449" t="s">
        <v>28</v>
      </c>
    </row>
    <row r="222" spans="1:5" ht="54" x14ac:dyDescent="0.25">
      <c r="A222" s="385"/>
      <c r="B222" s="359">
        <v>220</v>
      </c>
      <c r="C222" s="447" t="s">
        <v>888</v>
      </c>
      <c r="D222" s="448">
        <v>444358</v>
      </c>
      <c r="E222" s="449" t="s">
        <v>28</v>
      </c>
    </row>
    <row r="223" spans="1:5" ht="54" x14ac:dyDescent="0.25">
      <c r="A223" s="385"/>
      <c r="B223" s="359">
        <v>221</v>
      </c>
      <c r="C223" s="447" t="s">
        <v>889</v>
      </c>
      <c r="D223" s="448">
        <v>444359</v>
      </c>
      <c r="E223" s="449" t="s">
        <v>28</v>
      </c>
    </row>
    <row r="224" spans="1:5" ht="54" x14ac:dyDescent="0.25">
      <c r="A224" s="386"/>
      <c r="B224" s="359">
        <v>222</v>
      </c>
      <c r="C224" s="447" t="s">
        <v>890</v>
      </c>
      <c r="D224" s="448">
        <v>444360</v>
      </c>
      <c r="E224" s="449" t="s">
        <v>28</v>
      </c>
    </row>
    <row r="225" spans="1:5" ht="40.5" x14ac:dyDescent="0.25">
      <c r="A225" s="358"/>
      <c r="B225" s="359">
        <v>223</v>
      </c>
      <c r="C225" s="447" t="s">
        <v>200</v>
      </c>
      <c r="D225" s="448">
        <v>398486</v>
      </c>
      <c r="E225" s="449" t="s">
        <v>28</v>
      </c>
    </row>
    <row r="226" spans="1:5" ht="40.5" x14ac:dyDescent="0.25">
      <c r="A226" s="358"/>
      <c r="B226" s="359">
        <v>224</v>
      </c>
      <c r="C226" s="447" t="s">
        <v>518</v>
      </c>
      <c r="D226" s="448">
        <v>284754</v>
      </c>
      <c r="E226" s="449" t="s">
        <v>28</v>
      </c>
    </row>
    <row r="227" spans="1:5" ht="27" x14ac:dyDescent="0.25">
      <c r="A227" s="358"/>
      <c r="B227" s="359">
        <v>225</v>
      </c>
      <c r="C227" s="447" t="s">
        <v>891</v>
      </c>
      <c r="D227" s="448"/>
      <c r="E227" s="449" t="s">
        <v>28</v>
      </c>
    </row>
    <row r="228" spans="1:5" ht="27" x14ac:dyDescent="0.25">
      <c r="A228" s="358"/>
      <c r="B228" s="359">
        <v>226</v>
      </c>
      <c r="C228" s="447" t="s">
        <v>892</v>
      </c>
      <c r="D228" s="448"/>
      <c r="E228" s="449" t="s">
        <v>28</v>
      </c>
    </row>
    <row r="229" spans="1:5" ht="40.5" x14ac:dyDescent="0.25">
      <c r="A229" s="358"/>
      <c r="B229" s="359">
        <v>227</v>
      </c>
      <c r="C229" s="447" t="s">
        <v>203</v>
      </c>
      <c r="D229" s="448">
        <v>202054</v>
      </c>
      <c r="E229" s="449" t="s">
        <v>24</v>
      </c>
    </row>
    <row r="230" spans="1:5" ht="148.5" x14ac:dyDescent="0.25">
      <c r="A230" s="358"/>
      <c r="B230" s="359">
        <v>228</v>
      </c>
      <c r="C230" s="447" t="s">
        <v>893</v>
      </c>
      <c r="D230" s="448">
        <v>239589</v>
      </c>
      <c r="E230" s="449" t="s">
        <v>28</v>
      </c>
    </row>
    <row r="231" spans="1:5" ht="54" x14ac:dyDescent="0.25">
      <c r="A231" s="358"/>
      <c r="B231" s="359">
        <v>229</v>
      </c>
      <c r="C231" s="447" t="s">
        <v>205</v>
      </c>
      <c r="D231" s="448">
        <v>235272</v>
      </c>
      <c r="E231" s="449" t="s">
        <v>28</v>
      </c>
    </row>
    <row r="232" spans="1:5" ht="27" x14ac:dyDescent="0.25">
      <c r="A232" s="358"/>
      <c r="B232" s="359">
        <v>230</v>
      </c>
      <c r="C232" s="447" t="s">
        <v>208</v>
      </c>
      <c r="D232" s="380"/>
      <c r="E232" s="449" t="s">
        <v>28</v>
      </c>
    </row>
    <row r="233" spans="1:5" ht="27" x14ac:dyDescent="0.25">
      <c r="A233" s="358"/>
      <c r="B233" s="359">
        <v>231</v>
      </c>
      <c r="C233" s="447" t="s">
        <v>736</v>
      </c>
      <c r="D233" s="380"/>
      <c r="E233" s="449" t="s">
        <v>28</v>
      </c>
    </row>
    <row r="234" spans="1:5" ht="27" x14ac:dyDescent="0.25">
      <c r="A234" s="358"/>
      <c r="B234" s="359">
        <v>232</v>
      </c>
      <c r="C234" s="447" t="s">
        <v>209</v>
      </c>
      <c r="D234" s="380"/>
      <c r="E234" s="449" t="s">
        <v>28</v>
      </c>
    </row>
    <row r="235" spans="1:5" ht="40.5" x14ac:dyDescent="0.25">
      <c r="A235" s="358"/>
      <c r="B235" s="359">
        <v>233</v>
      </c>
      <c r="C235" s="447" t="s">
        <v>211</v>
      </c>
      <c r="D235" s="380"/>
      <c r="E235" s="449" t="s">
        <v>28</v>
      </c>
    </row>
    <row r="236" spans="1:5" ht="27" x14ac:dyDescent="0.25">
      <c r="A236" s="384" t="s">
        <v>448</v>
      </c>
      <c r="B236" s="359">
        <v>234</v>
      </c>
      <c r="C236" s="447" t="s">
        <v>212</v>
      </c>
      <c r="D236" s="273">
        <v>202040</v>
      </c>
      <c r="E236" s="449" t="s">
        <v>28</v>
      </c>
    </row>
    <row r="237" spans="1:5" ht="27" x14ac:dyDescent="0.25">
      <c r="A237" s="385"/>
      <c r="B237" s="359">
        <v>235</v>
      </c>
      <c r="C237" s="447" t="s">
        <v>213</v>
      </c>
      <c r="D237" s="448">
        <v>202041</v>
      </c>
      <c r="E237" s="449" t="s">
        <v>28</v>
      </c>
    </row>
    <row r="238" spans="1:5" ht="27" x14ac:dyDescent="0.25">
      <c r="A238" s="385"/>
      <c r="B238" s="359">
        <v>236</v>
      </c>
      <c r="C238" s="447" t="s">
        <v>214</v>
      </c>
      <c r="D238" s="448">
        <v>228841</v>
      </c>
      <c r="E238" s="449" t="s">
        <v>28</v>
      </c>
    </row>
    <row r="239" spans="1:5" ht="40.5" x14ac:dyDescent="0.25">
      <c r="A239" s="386"/>
      <c r="B239" s="359">
        <v>237</v>
      </c>
      <c r="C239" s="447" t="s">
        <v>215</v>
      </c>
      <c r="D239" s="448">
        <v>202043</v>
      </c>
      <c r="E239" s="449" t="s">
        <v>28</v>
      </c>
    </row>
    <row r="240" spans="1:5" ht="30" x14ac:dyDescent="0.25">
      <c r="A240" s="387" t="s">
        <v>451</v>
      </c>
      <c r="B240" s="359">
        <v>238</v>
      </c>
      <c r="C240" s="464" t="s">
        <v>894</v>
      </c>
      <c r="D240" s="380"/>
      <c r="E240" s="449" t="s">
        <v>28</v>
      </c>
    </row>
    <row r="241" spans="1:5" ht="30" x14ac:dyDescent="0.25">
      <c r="A241" s="388"/>
      <c r="B241" s="359">
        <v>239</v>
      </c>
      <c r="C241" s="464" t="s">
        <v>895</v>
      </c>
      <c r="D241" s="380"/>
      <c r="E241" s="449" t="s">
        <v>28</v>
      </c>
    </row>
    <row r="242" spans="1:5" ht="30" x14ac:dyDescent="0.25">
      <c r="A242" s="388"/>
      <c r="B242" s="359">
        <v>240</v>
      </c>
      <c r="C242" s="464" t="s">
        <v>896</v>
      </c>
      <c r="D242" s="380"/>
      <c r="E242" s="449" t="s">
        <v>28</v>
      </c>
    </row>
    <row r="243" spans="1:5" ht="30" x14ac:dyDescent="0.25">
      <c r="A243" s="388"/>
      <c r="B243" s="359">
        <v>241</v>
      </c>
      <c r="C243" s="464" t="s">
        <v>897</v>
      </c>
      <c r="D243" s="380"/>
      <c r="E243" s="449" t="s">
        <v>28</v>
      </c>
    </row>
    <row r="244" spans="1:5" ht="30" x14ac:dyDescent="0.25">
      <c r="A244" s="388"/>
      <c r="B244" s="359">
        <v>242</v>
      </c>
      <c r="C244" s="464" t="s">
        <v>898</v>
      </c>
      <c r="D244" s="380"/>
      <c r="E244" s="449" t="s">
        <v>28</v>
      </c>
    </row>
    <row r="245" spans="1:5" ht="30" x14ac:dyDescent="0.25">
      <c r="A245" s="388"/>
      <c r="B245" s="359">
        <v>243</v>
      </c>
      <c r="C245" s="464" t="s">
        <v>899</v>
      </c>
      <c r="D245" s="380"/>
      <c r="E245" s="449" t="s">
        <v>28</v>
      </c>
    </row>
    <row r="246" spans="1:5" ht="25.5" x14ac:dyDescent="0.25">
      <c r="A246" s="388"/>
      <c r="B246" s="359">
        <v>244</v>
      </c>
      <c r="C246" s="465" t="s">
        <v>900</v>
      </c>
      <c r="D246" s="380"/>
      <c r="E246" s="449" t="s">
        <v>28</v>
      </c>
    </row>
    <row r="247" spans="1:5" ht="25.5" x14ac:dyDescent="0.25">
      <c r="A247" s="388"/>
      <c r="B247" s="359">
        <v>245</v>
      </c>
      <c r="C247" s="466" t="s">
        <v>901</v>
      </c>
      <c r="D247" s="380"/>
      <c r="E247" s="449" t="s">
        <v>28</v>
      </c>
    </row>
    <row r="248" spans="1:5" ht="25.5" x14ac:dyDescent="0.25">
      <c r="A248" s="388"/>
      <c r="B248" s="359">
        <v>246</v>
      </c>
      <c r="C248" s="466" t="s">
        <v>902</v>
      </c>
      <c r="D248" s="380"/>
      <c r="E248" s="449" t="s">
        <v>28</v>
      </c>
    </row>
    <row r="249" spans="1:5" ht="25.5" x14ac:dyDescent="0.25">
      <c r="A249" s="389"/>
      <c r="B249" s="359">
        <v>247</v>
      </c>
      <c r="C249" s="466" t="s">
        <v>903</v>
      </c>
      <c r="D249" s="380"/>
      <c r="E249" s="449" t="s">
        <v>28</v>
      </c>
    </row>
    <row r="250" spans="1:5" ht="67.5" x14ac:dyDescent="0.25">
      <c r="A250" s="358"/>
      <c r="B250" s="359">
        <v>248</v>
      </c>
      <c r="C250" s="447" t="s">
        <v>523</v>
      </c>
      <c r="D250" s="273">
        <v>365278</v>
      </c>
      <c r="E250" s="449" t="s">
        <v>28</v>
      </c>
    </row>
    <row r="251" spans="1:5" ht="81" x14ac:dyDescent="0.25">
      <c r="A251" s="358"/>
      <c r="B251" s="359">
        <v>249</v>
      </c>
      <c r="C251" s="447" t="s">
        <v>737</v>
      </c>
      <c r="D251" s="273">
        <v>440559</v>
      </c>
      <c r="E251" s="449" t="s">
        <v>38</v>
      </c>
    </row>
    <row r="252" spans="1:5" ht="40.5" x14ac:dyDescent="0.25">
      <c r="A252" s="358"/>
      <c r="B252" s="359">
        <v>250</v>
      </c>
      <c r="C252" s="447" t="s">
        <v>904</v>
      </c>
      <c r="D252" s="380"/>
      <c r="E252" s="449" t="s">
        <v>28</v>
      </c>
    </row>
    <row r="253" spans="1:5" ht="27" x14ac:dyDescent="0.25">
      <c r="A253" s="358"/>
      <c r="B253" s="359">
        <v>251</v>
      </c>
      <c r="C253" s="447" t="s">
        <v>216</v>
      </c>
      <c r="D253" s="448">
        <v>329987</v>
      </c>
      <c r="E253" s="449" t="s">
        <v>28</v>
      </c>
    </row>
    <row r="254" spans="1:5" ht="40.5" x14ac:dyDescent="0.25">
      <c r="A254" s="358"/>
      <c r="B254" s="359">
        <v>252</v>
      </c>
      <c r="C254" s="362" t="s">
        <v>217</v>
      </c>
      <c r="D254" s="299">
        <v>283571</v>
      </c>
      <c r="E254" s="373" t="s">
        <v>28</v>
      </c>
    </row>
    <row r="255" spans="1:5" ht="40.5" x14ac:dyDescent="0.25">
      <c r="A255" s="358"/>
      <c r="B255" s="359">
        <v>253</v>
      </c>
      <c r="C255" s="362" t="s">
        <v>218</v>
      </c>
      <c r="D255" s="299">
        <v>203971</v>
      </c>
      <c r="E255" s="373" t="s">
        <v>28</v>
      </c>
    </row>
    <row r="256" spans="1:5" ht="27" x14ac:dyDescent="0.25">
      <c r="A256" s="358"/>
      <c r="B256" s="359">
        <v>254</v>
      </c>
      <c r="C256" s="362" t="s">
        <v>594</v>
      </c>
      <c r="D256" s="299">
        <v>383451</v>
      </c>
      <c r="E256" s="373" t="s">
        <v>28</v>
      </c>
    </row>
    <row r="257" spans="1:5" x14ac:dyDescent="0.25">
      <c r="A257" s="384" t="s">
        <v>452</v>
      </c>
      <c r="B257" s="359">
        <v>255</v>
      </c>
      <c r="C257" s="362" t="s">
        <v>905</v>
      </c>
      <c r="D257" s="299">
        <v>267599</v>
      </c>
      <c r="E257" s="373" t="s">
        <v>28</v>
      </c>
    </row>
    <row r="258" spans="1:5" x14ac:dyDescent="0.25">
      <c r="A258" s="385"/>
      <c r="B258" s="359">
        <v>256</v>
      </c>
      <c r="C258" s="362" t="s">
        <v>223</v>
      </c>
      <c r="D258" s="299">
        <v>267600</v>
      </c>
      <c r="E258" s="373" t="s">
        <v>28</v>
      </c>
    </row>
    <row r="259" spans="1:5" x14ac:dyDescent="0.25">
      <c r="A259" s="386"/>
      <c r="B259" s="359">
        <v>257</v>
      </c>
      <c r="C259" s="362" t="s">
        <v>222</v>
      </c>
      <c r="D259" s="299">
        <v>267595</v>
      </c>
      <c r="E259" s="373" t="s">
        <v>28</v>
      </c>
    </row>
    <row r="260" spans="1:5" ht="27" x14ac:dyDescent="0.25">
      <c r="A260" s="358"/>
      <c r="B260" s="359">
        <v>258</v>
      </c>
      <c r="C260" s="362" t="s">
        <v>906</v>
      </c>
      <c r="D260" s="246">
        <v>257587</v>
      </c>
      <c r="E260" s="373" t="s">
        <v>28</v>
      </c>
    </row>
    <row r="261" spans="1:5" ht="15.75" x14ac:dyDescent="0.25">
      <c r="A261" s="358"/>
      <c r="B261" s="359">
        <v>259</v>
      </c>
      <c r="C261" s="362" t="s">
        <v>526</v>
      </c>
      <c r="D261" s="299">
        <v>270870</v>
      </c>
      <c r="E261" s="373" t="s">
        <v>28</v>
      </c>
    </row>
    <row r="262" spans="1:5" ht="108" x14ac:dyDescent="0.25">
      <c r="A262" s="358"/>
      <c r="B262" s="359">
        <v>260</v>
      </c>
      <c r="C262" s="362" t="s">
        <v>355</v>
      </c>
      <c r="D262" s="299">
        <v>313142</v>
      </c>
      <c r="E262" s="373" t="s">
        <v>28</v>
      </c>
    </row>
    <row r="263" spans="1:5" ht="108" x14ac:dyDescent="0.25">
      <c r="A263" s="358"/>
      <c r="B263" s="359">
        <v>261</v>
      </c>
      <c r="C263" s="362" t="s">
        <v>356</v>
      </c>
      <c r="D263" s="299">
        <v>379800</v>
      </c>
      <c r="E263" s="373" t="s">
        <v>28</v>
      </c>
    </row>
    <row r="264" spans="1:5" ht="27" x14ac:dyDescent="0.25">
      <c r="A264" s="358"/>
      <c r="B264" s="359">
        <v>262</v>
      </c>
      <c r="C264" s="362" t="s">
        <v>778</v>
      </c>
      <c r="D264" s="299"/>
      <c r="E264" s="373" t="s">
        <v>28</v>
      </c>
    </row>
    <row r="265" spans="1:5" ht="15.75" x14ac:dyDescent="0.25">
      <c r="A265" s="358"/>
      <c r="B265" s="359">
        <v>263</v>
      </c>
      <c r="C265" s="362" t="s">
        <v>232</v>
      </c>
      <c r="D265" s="299">
        <v>206995</v>
      </c>
      <c r="E265" s="373" t="s">
        <v>129</v>
      </c>
    </row>
    <row r="266" spans="1:5" ht="40.5" x14ac:dyDescent="0.25">
      <c r="A266" s="358"/>
      <c r="B266" s="359">
        <v>264</v>
      </c>
      <c r="C266" s="362" t="s">
        <v>595</v>
      </c>
      <c r="D266" s="299">
        <v>440987</v>
      </c>
      <c r="E266" s="373" t="s">
        <v>28</v>
      </c>
    </row>
    <row r="267" spans="1:5" ht="40.5" x14ac:dyDescent="0.25">
      <c r="A267" s="384" t="s">
        <v>455</v>
      </c>
      <c r="B267" s="359">
        <v>265</v>
      </c>
      <c r="C267" s="362" t="s">
        <v>739</v>
      </c>
      <c r="D267" s="299">
        <v>432415</v>
      </c>
      <c r="E267" s="373" t="s">
        <v>129</v>
      </c>
    </row>
    <row r="268" spans="1:5" ht="40.5" x14ac:dyDescent="0.25">
      <c r="A268" s="385"/>
      <c r="B268" s="359">
        <v>266</v>
      </c>
      <c r="C268" s="362" t="s">
        <v>740</v>
      </c>
      <c r="D268" s="299">
        <v>377693</v>
      </c>
      <c r="E268" s="373" t="s">
        <v>129</v>
      </c>
    </row>
    <row r="269" spans="1:5" ht="40.5" x14ac:dyDescent="0.25">
      <c r="A269" s="386"/>
      <c r="B269" s="359">
        <v>267</v>
      </c>
      <c r="C269" s="362" t="s">
        <v>741</v>
      </c>
      <c r="D269" s="299">
        <v>377595</v>
      </c>
      <c r="E269" s="373" t="s">
        <v>129</v>
      </c>
    </row>
    <row r="270" spans="1:5" ht="27" x14ac:dyDescent="0.25">
      <c r="A270" s="358"/>
      <c r="B270" s="359">
        <v>268</v>
      </c>
      <c r="C270" s="362" t="s">
        <v>243</v>
      </c>
      <c r="D270" s="299">
        <v>283560</v>
      </c>
      <c r="E270" s="373" t="s">
        <v>28</v>
      </c>
    </row>
    <row r="271" spans="1:5" ht="40.5" x14ac:dyDescent="0.25">
      <c r="A271" s="358"/>
      <c r="B271" s="359">
        <v>269</v>
      </c>
      <c r="C271" s="362" t="s">
        <v>954</v>
      </c>
      <c r="D271" s="224"/>
      <c r="E271" s="373" t="s">
        <v>28</v>
      </c>
    </row>
    <row r="272" spans="1:5" ht="15.75" x14ac:dyDescent="0.25">
      <c r="A272" s="358"/>
      <c r="B272" s="359">
        <v>270</v>
      </c>
      <c r="C272" s="362" t="s">
        <v>909</v>
      </c>
      <c r="D272" s="224"/>
      <c r="E272" s="373" t="s">
        <v>28</v>
      </c>
    </row>
    <row r="273" spans="1:5" ht="81" x14ac:dyDescent="0.25">
      <c r="A273" s="387" t="s">
        <v>460</v>
      </c>
      <c r="B273" s="359">
        <v>271</v>
      </c>
      <c r="C273" s="365" t="s">
        <v>963</v>
      </c>
      <c r="D273" s="299">
        <v>229779</v>
      </c>
      <c r="E273" s="373" t="s">
        <v>28</v>
      </c>
    </row>
    <row r="274" spans="1:5" ht="67.5" x14ac:dyDescent="0.25">
      <c r="A274" s="388"/>
      <c r="B274" s="359">
        <v>272</v>
      </c>
      <c r="C274" s="365" t="s">
        <v>911</v>
      </c>
      <c r="D274" s="299">
        <v>229774</v>
      </c>
      <c r="E274" s="373" t="s">
        <v>28</v>
      </c>
    </row>
    <row r="275" spans="1:5" ht="67.5" x14ac:dyDescent="0.25">
      <c r="A275" s="388"/>
      <c r="B275" s="359">
        <v>273</v>
      </c>
      <c r="C275" s="366" t="s">
        <v>912</v>
      </c>
      <c r="D275" s="299">
        <v>229777</v>
      </c>
      <c r="E275" s="373" t="s">
        <v>28</v>
      </c>
    </row>
    <row r="276" spans="1:5" ht="67.5" x14ac:dyDescent="0.25">
      <c r="A276" s="388"/>
      <c r="B276" s="359">
        <v>274</v>
      </c>
      <c r="C276" s="365" t="s">
        <v>913</v>
      </c>
      <c r="D276" s="299">
        <v>296735</v>
      </c>
      <c r="E276" s="373" t="s">
        <v>28</v>
      </c>
    </row>
    <row r="277" spans="1:5" ht="67.5" x14ac:dyDescent="0.25">
      <c r="A277" s="388"/>
      <c r="B277" s="359">
        <v>275</v>
      </c>
      <c r="C277" s="365" t="s">
        <v>914</v>
      </c>
      <c r="D277" s="299">
        <v>229778</v>
      </c>
      <c r="E277" s="373" t="s">
        <v>28</v>
      </c>
    </row>
    <row r="278" spans="1:5" ht="67.5" x14ac:dyDescent="0.25">
      <c r="A278" s="389"/>
      <c r="B278" s="359">
        <v>276</v>
      </c>
      <c r="C278" s="365" t="s">
        <v>915</v>
      </c>
      <c r="D278" s="299">
        <v>229781</v>
      </c>
      <c r="E278" s="373" t="s">
        <v>28</v>
      </c>
    </row>
    <row r="279" spans="1:5" ht="67.5" x14ac:dyDescent="0.25">
      <c r="A279" s="358"/>
      <c r="B279" s="359">
        <v>277</v>
      </c>
      <c r="C279" s="362" t="s">
        <v>530</v>
      </c>
      <c r="D279" s="299">
        <v>375733</v>
      </c>
      <c r="E279" s="373" t="s">
        <v>531</v>
      </c>
    </row>
    <row r="280" spans="1:5" ht="27" x14ac:dyDescent="0.25">
      <c r="A280" s="358"/>
      <c r="B280" s="359">
        <v>278</v>
      </c>
      <c r="C280" s="362" t="s">
        <v>962</v>
      </c>
      <c r="D280" s="299">
        <v>200605</v>
      </c>
      <c r="E280" s="373" t="s">
        <v>28</v>
      </c>
    </row>
    <row r="281" spans="1:5" ht="27" x14ac:dyDescent="0.25">
      <c r="A281" s="358"/>
      <c r="B281" s="359">
        <v>279</v>
      </c>
      <c r="C281" s="362" t="s">
        <v>596</v>
      </c>
      <c r="D281" s="299">
        <v>290658</v>
      </c>
      <c r="E281" s="373" t="s">
        <v>28</v>
      </c>
    </row>
    <row r="282" spans="1:5" ht="40.5" x14ac:dyDescent="0.25">
      <c r="A282" s="358"/>
      <c r="B282" s="359">
        <v>280</v>
      </c>
      <c r="C282" s="362" t="s">
        <v>251</v>
      </c>
      <c r="D282" s="299">
        <v>386807</v>
      </c>
      <c r="E282" s="373" t="s">
        <v>28</v>
      </c>
    </row>
    <row r="283" spans="1:5" ht="15.75" x14ac:dyDescent="0.25">
      <c r="A283" s="378"/>
      <c r="B283" s="378"/>
      <c r="C283" s="379" t="s">
        <v>532</v>
      </c>
      <c r="D283" s="6"/>
      <c r="E283" s="378"/>
    </row>
    <row r="284" spans="1:5" ht="27" x14ac:dyDescent="0.25">
      <c r="A284" s="367"/>
      <c r="B284" s="368">
        <v>281</v>
      </c>
      <c r="C284" s="362" t="s">
        <v>742</v>
      </c>
      <c r="D284" s="299">
        <v>310507</v>
      </c>
      <c r="E284" s="368" t="s">
        <v>24</v>
      </c>
    </row>
    <row r="285" spans="1:5" ht="121.5" x14ac:dyDescent="0.25">
      <c r="A285" s="367"/>
      <c r="B285" s="368">
        <v>282</v>
      </c>
      <c r="C285" s="362" t="s">
        <v>534</v>
      </c>
      <c r="D285" s="299">
        <v>390766</v>
      </c>
      <c r="E285" s="368" t="s">
        <v>24</v>
      </c>
    </row>
    <row r="286" spans="1:5" ht="121.5" x14ac:dyDescent="0.25">
      <c r="A286" s="367"/>
      <c r="B286" s="368">
        <v>283</v>
      </c>
      <c r="C286" s="362" t="s">
        <v>743</v>
      </c>
      <c r="D286" s="299">
        <v>429225</v>
      </c>
      <c r="E286" s="368" t="s">
        <v>22</v>
      </c>
    </row>
    <row r="287" spans="1:5" ht="15.75" x14ac:dyDescent="0.25">
      <c r="A287" s="358"/>
      <c r="B287" s="368">
        <v>284</v>
      </c>
      <c r="C287" s="362" t="s">
        <v>535</v>
      </c>
      <c r="D287" s="299">
        <v>392302</v>
      </c>
      <c r="E287" s="373" t="s">
        <v>28</v>
      </c>
    </row>
    <row r="288" spans="1:5" ht="15.75" x14ac:dyDescent="0.25">
      <c r="A288" s="358"/>
      <c r="B288" s="368">
        <v>285</v>
      </c>
      <c r="C288" s="362" t="s">
        <v>917</v>
      </c>
      <c r="D288" s="224"/>
      <c r="E288" s="373" t="s">
        <v>26</v>
      </c>
    </row>
    <row r="289" spans="1:5" ht="40.5" x14ac:dyDescent="0.25">
      <c r="A289" s="367"/>
      <c r="B289" s="368">
        <v>286</v>
      </c>
      <c r="C289" s="362" t="s">
        <v>957</v>
      </c>
      <c r="D289" s="224"/>
      <c r="E289" s="368" t="s">
        <v>28</v>
      </c>
    </row>
    <row r="290" spans="1:5" ht="54" x14ac:dyDescent="0.25">
      <c r="A290" s="367"/>
      <c r="B290" s="368">
        <v>287</v>
      </c>
      <c r="C290" s="362" t="s">
        <v>98</v>
      </c>
      <c r="D290" s="251">
        <v>440838</v>
      </c>
      <c r="E290" s="368" t="s">
        <v>18</v>
      </c>
    </row>
    <row r="291" spans="1:5" ht="27" x14ac:dyDescent="0.25">
      <c r="A291" s="367"/>
      <c r="B291" s="368">
        <v>288</v>
      </c>
      <c r="C291" s="362" t="s">
        <v>99</v>
      </c>
      <c r="D291" s="251">
        <v>296447</v>
      </c>
      <c r="E291" s="368" t="s">
        <v>22</v>
      </c>
    </row>
    <row r="292" spans="1:5" ht="27" x14ac:dyDescent="0.25">
      <c r="A292" s="367"/>
      <c r="B292" s="368">
        <v>289</v>
      </c>
      <c r="C292" s="362" t="s">
        <v>100</v>
      </c>
      <c r="D292" s="362">
        <v>226698</v>
      </c>
      <c r="E292" s="362" t="s">
        <v>18</v>
      </c>
    </row>
    <row r="293" spans="1:5" ht="40.5" x14ac:dyDescent="0.25">
      <c r="A293" s="358"/>
      <c r="B293" s="368">
        <v>290</v>
      </c>
      <c r="C293" s="362" t="s">
        <v>920</v>
      </c>
      <c r="D293" s="362"/>
      <c r="E293" s="362" t="s">
        <v>28</v>
      </c>
    </row>
    <row r="294" spans="1:5" ht="40.5" x14ac:dyDescent="0.25">
      <c r="A294" s="367"/>
      <c r="B294" s="368">
        <v>291</v>
      </c>
      <c r="C294" s="362" t="s">
        <v>745</v>
      </c>
      <c r="D294" s="362">
        <v>309847</v>
      </c>
      <c r="E294" s="362" t="s">
        <v>38</v>
      </c>
    </row>
    <row r="295" spans="1:5" ht="15.75" x14ac:dyDescent="0.25">
      <c r="A295" s="367"/>
      <c r="B295" s="368">
        <v>292</v>
      </c>
      <c r="C295" s="362" t="s">
        <v>118</v>
      </c>
      <c r="D295" s="299">
        <v>243579</v>
      </c>
      <c r="E295" s="368" t="s">
        <v>38</v>
      </c>
    </row>
    <row r="296" spans="1:5" ht="27" x14ac:dyDescent="0.25">
      <c r="A296" s="367"/>
      <c r="B296" s="368">
        <v>293</v>
      </c>
      <c r="C296" s="362" t="s">
        <v>132</v>
      </c>
      <c r="D296" s="299">
        <v>230233</v>
      </c>
      <c r="E296" s="368" t="s">
        <v>28</v>
      </c>
    </row>
    <row r="297" spans="1:5" ht="175.5" x14ac:dyDescent="0.25">
      <c r="A297" s="367"/>
      <c r="B297" s="368">
        <v>294</v>
      </c>
      <c r="C297" s="362" t="s">
        <v>537</v>
      </c>
      <c r="D297" s="299">
        <v>434798</v>
      </c>
      <c r="E297" s="362" t="s">
        <v>140</v>
      </c>
    </row>
    <row r="298" spans="1:5" ht="15.75" x14ac:dyDescent="0.25">
      <c r="A298" s="367"/>
      <c r="B298" s="368">
        <v>295</v>
      </c>
      <c r="C298" s="362" t="s">
        <v>747</v>
      </c>
      <c r="D298" s="299">
        <v>242252</v>
      </c>
      <c r="E298" s="362" t="s">
        <v>28</v>
      </c>
    </row>
    <row r="299" spans="1:5" ht="40.5" x14ac:dyDescent="0.25">
      <c r="A299" s="367"/>
      <c r="B299" s="368">
        <v>296</v>
      </c>
      <c r="C299" s="362" t="s">
        <v>921</v>
      </c>
      <c r="D299" s="299">
        <v>381508</v>
      </c>
      <c r="E299" s="362" t="s">
        <v>28</v>
      </c>
    </row>
    <row r="300" spans="1:5" ht="15.75" x14ac:dyDescent="0.25">
      <c r="A300" s="367"/>
      <c r="B300" s="368">
        <v>297</v>
      </c>
      <c r="C300" s="362" t="s">
        <v>922</v>
      </c>
      <c r="D300" s="299"/>
      <c r="E300" s="362" t="s">
        <v>28</v>
      </c>
    </row>
    <row r="301" spans="1:5" ht="27" x14ac:dyDescent="0.25">
      <c r="A301" s="358"/>
      <c r="B301" s="368">
        <v>298</v>
      </c>
      <c r="C301" s="362" t="s">
        <v>923</v>
      </c>
      <c r="D301" s="299"/>
      <c r="E301" s="362" t="s">
        <v>28</v>
      </c>
    </row>
    <row r="302" spans="1:5" ht="27" x14ac:dyDescent="0.25">
      <c r="A302" s="390" t="s">
        <v>462</v>
      </c>
      <c r="B302" s="368">
        <v>299</v>
      </c>
      <c r="C302" s="362" t="s">
        <v>541</v>
      </c>
      <c r="D302" s="299">
        <v>264817</v>
      </c>
      <c r="E302" s="362" t="s">
        <v>163</v>
      </c>
    </row>
    <row r="303" spans="1:5" ht="27" x14ac:dyDescent="0.25">
      <c r="A303" s="391"/>
      <c r="B303" s="368">
        <v>300</v>
      </c>
      <c r="C303" s="362" t="s">
        <v>542</v>
      </c>
      <c r="D303" s="299">
        <v>262981</v>
      </c>
      <c r="E303" s="368" t="s">
        <v>163</v>
      </c>
    </row>
    <row r="304" spans="1:5" ht="27" x14ac:dyDescent="0.25">
      <c r="A304" s="392"/>
      <c r="B304" s="368">
        <v>301</v>
      </c>
      <c r="C304" s="362" t="s">
        <v>543</v>
      </c>
      <c r="D304" s="299">
        <v>282302</v>
      </c>
      <c r="E304" s="368" t="s">
        <v>163</v>
      </c>
    </row>
    <row r="305" spans="1:5" ht="15.75" x14ac:dyDescent="0.25">
      <c r="A305" s="367"/>
      <c r="B305" s="368">
        <v>302</v>
      </c>
      <c r="C305" s="362" t="s">
        <v>174</v>
      </c>
      <c r="D305" s="299">
        <v>137057</v>
      </c>
      <c r="E305" s="368" t="s">
        <v>106</v>
      </c>
    </row>
    <row r="306" spans="1:5" ht="121.5" x14ac:dyDescent="0.25">
      <c r="A306" s="367"/>
      <c r="B306" s="368">
        <v>303</v>
      </c>
      <c r="C306" s="362" t="s">
        <v>544</v>
      </c>
      <c r="D306" s="299">
        <v>137057</v>
      </c>
      <c r="E306" s="368" t="s">
        <v>28</v>
      </c>
    </row>
    <row r="307" spans="1:5" ht="54" x14ac:dyDescent="0.25">
      <c r="A307" s="367"/>
      <c r="B307" s="368">
        <v>304</v>
      </c>
      <c r="C307" s="362" t="s">
        <v>176</v>
      </c>
      <c r="D307" s="299">
        <v>137057</v>
      </c>
      <c r="E307" s="368" t="s">
        <v>129</v>
      </c>
    </row>
    <row r="308" spans="1:5" ht="94.5" x14ac:dyDescent="0.25">
      <c r="A308" s="367"/>
      <c r="B308" s="368">
        <v>305</v>
      </c>
      <c r="C308" s="362" t="s">
        <v>960</v>
      </c>
      <c r="D308" s="299">
        <v>443004</v>
      </c>
      <c r="E308" s="368" t="s">
        <v>15</v>
      </c>
    </row>
    <row r="309" spans="1:5" ht="15.75" x14ac:dyDescent="0.25">
      <c r="A309" s="367"/>
      <c r="B309" s="368">
        <v>306</v>
      </c>
      <c r="C309" s="362" t="s">
        <v>226</v>
      </c>
      <c r="D309" s="299">
        <v>137057</v>
      </c>
      <c r="E309" s="368" t="s">
        <v>28</v>
      </c>
    </row>
    <row r="310" spans="1:5" ht="15.75" x14ac:dyDescent="0.25">
      <c r="A310" s="367"/>
      <c r="B310" s="368">
        <v>307</v>
      </c>
      <c r="C310" s="362" t="s">
        <v>549</v>
      </c>
      <c r="D310" s="299">
        <v>226795</v>
      </c>
      <c r="E310" s="368" t="s">
        <v>24</v>
      </c>
    </row>
    <row r="311" spans="1:5" ht="27" x14ac:dyDescent="0.25">
      <c r="A311" s="367"/>
      <c r="B311" s="368">
        <v>308</v>
      </c>
      <c r="C311" s="362" t="s">
        <v>236</v>
      </c>
      <c r="D311" s="299">
        <v>243220</v>
      </c>
      <c r="E311" s="368" t="s">
        <v>22</v>
      </c>
    </row>
    <row r="312" spans="1:5" ht="27" x14ac:dyDescent="0.25">
      <c r="A312" s="367"/>
      <c r="B312" s="368">
        <v>309</v>
      </c>
      <c r="C312" s="362" t="s">
        <v>551</v>
      </c>
      <c r="D312" s="299">
        <v>416695</v>
      </c>
      <c r="E312" s="368" t="s">
        <v>28</v>
      </c>
    </row>
    <row r="313" spans="1:5" ht="40.5" x14ac:dyDescent="0.25">
      <c r="A313" s="390" t="s">
        <v>465</v>
      </c>
      <c r="B313" s="368">
        <v>310</v>
      </c>
      <c r="C313" s="362" t="s">
        <v>553</v>
      </c>
      <c r="D313" s="299">
        <v>226094</v>
      </c>
      <c r="E313" s="368" t="s">
        <v>38</v>
      </c>
    </row>
    <row r="314" spans="1:5" ht="40.5" x14ac:dyDescent="0.25">
      <c r="A314" s="391"/>
      <c r="B314" s="368">
        <v>311</v>
      </c>
      <c r="C314" s="362" t="s">
        <v>597</v>
      </c>
      <c r="D314" s="299">
        <v>226092</v>
      </c>
      <c r="E314" s="368" t="s">
        <v>38</v>
      </c>
    </row>
    <row r="315" spans="1:5" ht="40.5" x14ac:dyDescent="0.25">
      <c r="A315" s="392"/>
      <c r="B315" s="368">
        <v>312</v>
      </c>
      <c r="C315" s="362" t="s">
        <v>554</v>
      </c>
      <c r="D315" s="299">
        <v>226093</v>
      </c>
      <c r="E315" s="368" t="s">
        <v>38</v>
      </c>
    </row>
    <row r="316" spans="1:5" ht="27" x14ac:dyDescent="0.25">
      <c r="A316" s="390" t="s">
        <v>466</v>
      </c>
      <c r="B316" s="368">
        <v>313</v>
      </c>
      <c r="C316" s="369" t="s">
        <v>751</v>
      </c>
      <c r="D316" s="299">
        <v>308595</v>
      </c>
      <c r="E316" s="373" t="s">
        <v>28</v>
      </c>
    </row>
    <row r="317" spans="1:5" ht="27" x14ac:dyDescent="0.25">
      <c r="A317" s="392"/>
      <c r="B317" s="368">
        <v>314</v>
      </c>
      <c r="C317" s="369" t="s">
        <v>750</v>
      </c>
      <c r="D317" s="299">
        <v>443047</v>
      </c>
      <c r="E317" s="373" t="s">
        <v>28</v>
      </c>
    </row>
    <row r="318" spans="1:5" ht="81" x14ac:dyDescent="0.25">
      <c r="A318" s="367"/>
      <c r="B318" s="368">
        <v>315</v>
      </c>
      <c r="C318" s="362" t="s">
        <v>555</v>
      </c>
      <c r="D318" s="299">
        <v>252683</v>
      </c>
      <c r="E318" s="368" t="s">
        <v>18</v>
      </c>
    </row>
    <row r="319" spans="1:5" ht="27" x14ac:dyDescent="0.25">
      <c r="A319" s="367"/>
      <c r="B319" s="368">
        <v>316</v>
      </c>
      <c r="C319" s="365" t="s">
        <v>598</v>
      </c>
      <c r="D319" s="299">
        <v>151014</v>
      </c>
      <c r="E319" s="374" t="s">
        <v>28</v>
      </c>
    </row>
    <row r="320" spans="1:5" ht="40.5" x14ac:dyDescent="0.25">
      <c r="A320" s="367"/>
      <c r="B320" s="368">
        <v>317</v>
      </c>
      <c r="C320" s="362" t="s">
        <v>925</v>
      </c>
      <c r="D320" s="299">
        <v>151014</v>
      </c>
      <c r="E320" s="368" t="s">
        <v>28</v>
      </c>
    </row>
    <row r="321" spans="1:5" ht="15.75" x14ac:dyDescent="0.25">
      <c r="A321" s="367"/>
      <c r="B321" s="368">
        <v>318</v>
      </c>
      <c r="C321" s="362" t="s">
        <v>256</v>
      </c>
      <c r="D321" s="299">
        <v>234323</v>
      </c>
      <c r="E321" s="368" t="s">
        <v>140</v>
      </c>
    </row>
    <row r="322" spans="1:5" ht="15.75" x14ac:dyDescent="0.25">
      <c r="A322" s="377"/>
      <c r="B322" s="378"/>
      <c r="C322" s="379" t="s">
        <v>926</v>
      </c>
      <c r="D322" s="6"/>
      <c r="E322" s="378"/>
    </row>
    <row r="323" spans="1:5" ht="27" x14ac:dyDescent="0.25">
      <c r="A323" s="367"/>
      <c r="B323" s="368">
        <v>319</v>
      </c>
      <c r="C323" s="362" t="s">
        <v>927</v>
      </c>
      <c r="D323" s="299">
        <v>301008</v>
      </c>
      <c r="E323" s="368" t="s">
        <v>15</v>
      </c>
    </row>
    <row r="324" spans="1:5" ht="30" x14ac:dyDescent="0.25">
      <c r="A324" s="367"/>
      <c r="B324" s="368">
        <v>320</v>
      </c>
      <c r="C324" s="370" t="s">
        <v>928</v>
      </c>
      <c r="D324" s="299">
        <v>240709</v>
      </c>
      <c r="E324" s="368" t="s">
        <v>15</v>
      </c>
    </row>
    <row r="325" spans="1:5" ht="30" x14ac:dyDescent="0.25">
      <c r="A325" s="367"/>
      <c r="B325" s="368">
        <v>321</v>
      </c>
      <c r="C325" s="370" t="s">
        <v>929</v>
      </c>
      <c r="D325" s="299">
        <v>264030</v>
      </c>
      <c r="E325" s="368" t="s">
        <v>15</v>
      </c>
    </row>
    <row r="326" spans="1:5" ht="27" x14ac:dyDescent="0.25">
      <c r="A326" s="358"/>
      <c r="B326" s="368">
        <v>322</v>
      </c>
      <c r="C326" s="362" t="s">
        <v>570</v>
      </c>
      <c r="D326" s="299">
        <v>248997</v>
      </c>
      <c r="E326" s="368" t="s">
        <v>28</v>
      </c>
    </row>
    <row r="327" spans="1:5" ht="67.5" x14ac:dyDescent="0.25">
      <c r="A327" s="367"/>
      <c r="B327" s="368">
        <v>323</v>
      </c>
      <c r="C327" s="362" t="s">
        <v>930</v>
      </c>
      <c r="D327" s="299">
        <v>235840</v>
      </c>
      <c r="E327" s="368" t="s">
        <v>18</v>
      </c>
    </row>
    <row r="328" spans="1:5" ht="108" x14ac:dyDescent="0.25">
      <c r="A328" s="367"/>
      <c r="B328" s="368">
        <v>324</v>
      </c>
      <c r="C328" s="362" t="s">
        <v>931</v>
      </c>
      <c r="D328" s="299">
        <v>445485</v>
      </c>
      <c r="E328" s="368" t="s">
        <v>22</v>
      </c>
    </row>
    <row r="329" spans="1:5" ht="108" x14ac:dyDescent="0.25">
      <c r="A329" s="390" t="s">
        <v>467</v>
      </c>
      <c r="B329" s="368">
        <v>325</v>
      </c>
      <c r="C329" s="362" t="s">
        <v>755</v>
      </c>
      <c r="D329" s="299">
        <v>445484</v>
      </c>
      <c r="E329" s="368" t="s">
        <v>15</v>
      </c>
    </row>
    <row r="330" spans="1:5" ht="108" x14ac:dyDescent="0.25">
      <c r="A330" s="392"/>
      <c r="B330" s="368">
        <v>326</v>
      </c>
      <c r="C330" s="362" t="s">
        <v>754</v>
      </c>
      <c r="D330" s="255">
        <v>445479</v>
      </c>
      <c r="E330" s="368" t="s">
        <v>15</v>
      </c>
    </row>
    <row r="331" spans="1:5" ht="40.5" x14ac:dyDescent="0.25">
      <c r="A331" s="358"/>
      <c r="B331" s="368">
        <v>327</v>
      </c>
      <c r="C331" s="362" t="s">
        <v>760</v>
      </c>
      <c r="D331" s="299">
        <v>218908</v>
      </c>
      <c r="E331" s="368" t="s">
        <v>28</v>
      </c>
    </row>
    <row r="332" spans="1:5" ht="121.5" x14ac:dyDescent="0.25">
      <c r="A332" s="384" t="s">
        <v>468</v>
      </c>
      <c r="B332" s="368">
        <v>328</v>
      </c>
      <c r="C332" s="362" t="s">
        <v>293</v>
      </c>
      <c r="D332" s="299">
        <v>266217</v>
      </c>
      <c r="E332" s="373" t="s">
        <v>28</v>
      </c>
    </row>
    <row r="333" spans="1:5" ht="121.5" x14ac:dyDescent="0.25">
      <c r="A333" s="385"/>
      <c r="B333" s="368">
        <v>329</v>
      </c>
      <c r="C333" s="362" t="s">
        <v>294</v>
      </c>
      <c r="D333" s="299">
        <v>298376</v>
      </c>
      <c r="E333" s="373" t="s">
        <v>28</v>
      </c>
    </row>
    <row r="334" spans="1:5" ht="121.5" x14ac:dyDescent="0.25">
      <c r="A334" s="386"/>
      <c r="B334" s="368">
        <v>330</v>
      </c>
      <c r="C334" s="362" t="s">
        <v>295</v>
      </c>
      <c r="D334" s="299">
        <v>290095</v>
      </c>
      <c r="E334" s="373" t="s">
        <v>28</v>
      </c>
    </row>
    <row r="335" spans="1:5" ht="189" x14ac:dyDescent="0.25">
      <c r="A335" s="371"/>
      <c r="B335" s="368">
        <v>331</v>
      </c>
      <c r="C335" s="362" t="s">
        <v>932</v>
      </c>
      <c r="D335" s="84">
        <v>235696</v>
      </c>
      <c r="E335" s="368" t="s">
        <v>38</v>
      </c>
    </row>
    <row r="336" spans="1:5" ht="26.25" x14ac:dyDescent="0.25">
      <c r="A336" s="358"/>
      <c r="B336" s="368">
        <v>332</v>
      </c>
      <c r="C336" s="362" t="s">
        <v>933</v>
      </c>
      <c r="D336" s="84">
        <v>278042</v>
      </c>
      <c r="E336" s="373" t="s">
        <v>28</v>
      </c>
    </row>
    <row r="337" spans="1:5" ht="27" x14ac:dyDescent="0.25">
      <c r="A337" s="384" t="s">
        <v>471</v>
      </c>
      <c r="B337" s="368">
        <v>333</v>
      </c>
      <c r="C337" s="362" t="s">
        <v>934</v>
      </c>
      <c r="D337" s="251">
        <v>242775</v>
      </c>
      <c r="E337" s="373" t="s">
        <v>24</v>
      </c>
    </row>
    <row r="338" spans="1:5" ht="27" x14ac:dyDescent="0.25">
      <c r="A338" s="385"/>
      <c r="B338" s="368">
        <v>334</v>
      </c>
      <c r="C338" s="362" t="s">
        <v>935</v>
      </c>
      <c r="D338" s="368">
        <v>9750</v>
      </c>
      <c r="E338" s="373" t="s">
        <v>24</v>
      </c>
    </row>
    <row r="339" spans="1:5" ht="27" x14ac:dyDescent="0.25">
      <c r="A339" s="385"/>
      <c r="B339" s="368">
        <v>335</v>
      </c>
      <c r="C339" s="362" t="s">
        <v>936</v>
      </c>
      <c r="D339" s="359">
        <v>9750</v>
      </c>
      <c r="E339" s="368" t="s">
        <v>24</v>
      </c>
    </row>
    <row r="340" spans="1:5" ht="27" x14ac:dyDescent="0.25">
      <c r="A340" s="385"/>
      <c r="B340" s="368">
        <v>336</v>
      </c>
      <c r="C340" s="362" t="s">
        <v>937</v>
      </c>
      <c r="D340" s="373">
        <v>242773</v>
      </c>
      <c r="E340" s="368" t="s">
        <v>24</v>
      </c>
    </row>
    <row r="341" spans="1:5" ht="27" x14ac:dyDescent="0.25">
      <c r="A341" s="385"/>
      <c r="B341" s="368">
        <v>337</v>
      </c>
      <c r="C341" s="362" t="s">
        <v>938</v>
      </c>
      <c r="D341" s="373">
        <v>278817</v>
      </c>
      <c r="E341" s="368" t="s">
        <v>24</v>
      </c>
    </row>
    <row r="342" spans="1:5" ht="27" x14ac:dyDescent="0.25">
      <c r="A342" s="386"/>
      <c r="B342" s="368">
        <v>338</v>
      </c>
      <c r="C342" s="362" t="s">
        <v>939</v>
      </c>
      <c r="D342" s="368">
        <v>278818</v>
      </c>
      <c r="E342" s="368" t="s">
        <v>24</v>
      </c>
    </row>
    <row r="343" spans="1:5" ht="27" x14ac:dyDescent="0.25">
      <c r="A343" s="358"/>
      <c r="B343" s="368">
        <v>339</v>
      </c>
      <c r="C343" s="362" t="s">
        <v>572</v>
      </c>
      <c r="D343" s="359">
        <v>399474</v>
      </c>
      <c r="E343" s="368" t="s">
        <v>28</v>
      </c>
    </row>
    <row r="344" spans="1:5" ht="15.75" x14ac:dyDescent="0.25">
      <c r="A344" s="358"/>
      <c r="B344" s="368">
        <v>340</v>
      </c>
      <c r="C344" s="361" t="s">
        <v>940</v>
      </c>
      <c r="D344" s="373">
        <v>286357</v>
      </c>
      <c r="E344" s="359" t="s">
        <v>28</v>
      </c>
    </row>
    <row r="345" spans="1:5" ht="27" x14ac:dyDescent="0.25">
      <c r="A345" s="364"/>
      <c r="B345" s="368">
        <v>341</v>
      </c>
      <c r="C345" s="362" t="s">
        <v>757</v>
      </c>
      <c r="D345" s="373">
        <v>244285</v>
      </c>
      <c r="E345" s="373" t="s">
        <v>28</v>
      </c>
    </row>
    <row r="346" spans="1:5" ht="67.5" x14ac:dyDescent="0.25">
      <c r="A346" s="358"/>
      <c r="B346" s="368">
        <v>342</v>
      </c>
      <c r="C346" s="362" t="s">
        <v>565</v>
      </c>
      <c r="D346" s="368">
        <v>237589</v>
      </c>
      <c r="E346" s="373" t="s">
        <v>24</v>
      </c>
    </row>
    <row r="347" spans="1:5" ht="67.5" x14ac:dyDescent="0.25">
      <c r="A347" s="358"/>
      <c r="B347" s="368">
        <v>343</v>
      </c>
      <c r="C347" s="362" t="s">
        <v>314</v>
      </c>
      <c r="D347" s="359">
        <v>237590</v>
      </c>
      <c r="E347" s="373" t="s">
        <v>24</v>
      </c>
    </row>
    <row r="348" spans="1:5" ht="67.5" x14ac:dyDescent="0.25">
      <c r="A348" s="358"/>
      <c r="B348" s="368">
        <v>344</v>
      </c>
      <c r="C348" s="363" t="s">
        <v>758</v>
      </c>
      <c r="D348" s="373">
        <v>442963</v>
      </c>
      <c r="E348" s="359" t="s">
        <v>24</v>
      </c>
    </row>
    <row r="349" spans="1:5" ht="15.75" x14ac:dyDescent="0.25">
      <c r="A349" s="358"/>
      <c r="B349" s="368">
        <v>345</v>
      </c>
      <c r="C349" s="361" t="s">
        <v>941</v>
      </c>
      <c r="D349" s="362">
        <v>230563</v>
      </c>
      <c r="E349" s="374" t="s">
        <v>28</v>
      </c>
    </row>
    <row r="350" spans="1:5" ht="40.5" x14ac:dyDescent="0.25">
      <c r="A350" s="358"/>
      <c r="B350" s="368">
        <v>346</v>
      </c>
      <c r="C350" s="365" t="s">
        <v>574</v>
      </c>
      <c r="D350" s="362">
        <v>337384</v>
      </c>
      <c r="E350" s="374" t="s">
        <v>28</v>
      </c>
    </row>
    <row r="351" spans="1:5" ht="27" x14ac:dyDescent="0.25">
      <c r="A351" s="358"/>
      <c r="B351" s="368">
        <v>347</v>
      </c>
      <c r="C351" s="369" t="s">
        <v>942</v>
      </c>
      <c r="D351" s="362">
        <v>240323</v>
      </c>
      <c r="E351" s="374" t="s">
        <v>28</v>
      </c>
    </row>
    <row r="352" spans="1:5" ht="27" x14ac:dyDescent="0.25">
      <c r="A352" s="364"/>
      <c r="B352" s="368">
        <v>348</v>
      </c>
      <c r="C352" s="362" t="s">
        <v>943</v>
      </c>
      <c r="D352" s="362">
        <v>230526</v>
      </c>
      <c r="E352" s="368" t="s">
        <v>28</v>
      </c>
    </row>
    <row r="353" spans="1:5" ht="67.5" x14ac:dyDescent="0.25">
      <c r="A353" s="358"/>
      <c r="B353" s="368">
        <v>349</v>
      </c>
      <c r="C353" s="362" t="s">
        <v>959</v>
      </c>
      <c r="D353" s="362">
        <v>433261</v>
      </c>
      <c r="E353" s="373" t="s">
        <v>38</v>
      </c>
    </row>
    <row r="354" spans="1:5" ht="67.5" x14ac:dyDescent="0.25">
      <c r="A354" s="358"/>
      <c r="B354" s="368">
        <v>350</v>
      </c>
      <c r="C354" s="362" t="s">
        <v>956</v>
      </c>
      <c r="D354" s="16">
        <v>421447</v>
      </c>
      <c r="E354" s="373" t="s">
        <v>38</v>
      </c>
    </row>
    <row r="355" spans="1:5" ht="66.75" x14ac:dyDescent="0.25">
      <c r="A355" s="358"/>
      <c r="B355" s="368">
        <v>351</v>
      </c>
      <c r="C355" s="362" t="s">
        <v>947</v>
      </c>
      <c r="D355" s="299">
        <v>234295</v>
      </c>
      <c r="E355" s="368" t="s">
        <v>28</v>
      </c>
    </row>
    <row r="356" spans="1:5" ht="27" x14ac:dyDescent="0.25">
      <c r="A356" s="358"/>
      <c r="B356" s="368">
        <v>352</v>
      </c>
      <c r="C356" s="362" t="s">
        <v>777</v>
      </c>
      <c r="D356" s="299">
        <v>263089</v>
      </c>
      <c r="E356" s="373" t="s">
        <v>28</v>
      </c>
    </row>
    <row r="357" spans="1:5" ht="40.5" x14ac:dyDescent="0.25">
      <c r="A357" s="358"/>
      <c r="B357" s="368">
        <v>353</v>
      </c>
      <c r="C357" s="365" t="s">
        <v>576</v>
      </c>
      <c r="D357" s="299">
        <v>28568</v>
      </c>
      <c r="E357" s="374" t="s">
        <v>28</v>
      </c>
    </row>
    <row r="358" spans="1:5" ht="40.5" x14ac:dyDescent="0.25">
      <c r="A358" s="358"/>
      <c r="B358" s="368">
        <v>354</v>
      </c>
      <c r="C358" s="365" t="s">
        <v>577</v>
      </c>
      <c r="D358" s="299">
        <v>270152</v>
      </c>
      <c r="E358" s="374" t="s">
        <v>28</v>
      </c>
    </row>
    <row r="359" spans="1:5" ht="30" x14ac:dyDescent="0.25">
      <c r="A359" s="358"/>
      <c r="B359" s="368">
        <v>355</v>
      </c>
      <c r="C359" s="370" t="s">
        <v>948</v>
      </c>
      <c r="D359" s="248">
        <v>28479</v>
      </c>
      <c r="E359" s="373" t="s">
        <v>28</v>
      </c>
    </row>
    <row r="360" spans="1:5" ht="121.5" x14ac:dyDescent="0.25">
      <c r="A360" s="358"/>
      <c r="B360" s="368">
        <v>356</v>
      </c>
      <c r="C360" s="362" t="s">
        <v>331</v>
      </c>
      <c r="D360" s="299">
        <v>385399</v>
      </c>
      <c r="E360" s="373" t="s">
        <v>28</v>
      </c>
    </row>
    <row r="361" spans="1:5" ht="27" x14ac:dyDescent="0.25">
      <c r="A361" s="358"/>
      <c r="B361" s="368">
        <v>357</v>
      </c>
      <c r="C361" s="362" t="s">
        <v>138</v>
      </c>
      <c r="D361" s="299">
        <v>231463</v>
      </c>
      <c r="E361" s="373" t="s">
        <v>38</v>
      </c>
    </row>
    <row r="362" spans="1:5" ht="40.5" x14ac:dyDescent="0.25">
      <c r="A362" s="358"/>
      <c r="B362" s="368">
        <v>358</v>
      </c>
      <c r="C362" s="362" t="s">
        <v>766</v>
      </c>
      <c r="D362" s="244">
        <v>260618</v>
      </c>
      <c r="E362" s="373" t="s">
        <v>28</v>
      </c>
    </row>
    <row r="363" spans="1:5" ht="67.5" x14ac:dyDescent="0.25">
      <c r="A363" s="358"/>
      <c r="B363" s="368">
        <v>359</v>
      </c>
      <c r="C363" s="362" t="s">
        <v>949</v>
      </c>
      <c r="D363" s="84">
        <v>442969</v>
      </c>
      <c r="E363" s="368" t="s">
        <v>28</v>
      </c>
    </row>
    <row r="364" spans="1:5" ht="27" x14ac:dyDescent="0.25">
      <c r="A364" s="358"/>
      <c r="B364" s="368">
        <v>360</v>
      </c>
      <c r="C364" s="362" t="s">
        <v>582</v>
      </c>
      <c r="D364" s="299">
        <v>238375</v>
      </c>
      <c r="E364" s="368" t="s">
        <v>28</v>
      </c>
    </row>
    <row r="365" spans="1:5" ht="108" x14ac:dyDescent="0.25">
      <c r="A365" s="358"/>
      <c r="B365" s="368">
        <v>361</v>
      </c>
      <c r="C365" s="362" t="s">
        <v>950</v>
      </c>
      <c r="D365" s="251">
        <v>55883</v>
      </c>
      <c r="E365" s="373" t="s">
        <v>28</v>
      </c>
    </row>
    <row r="366" spans="1:5" ht="27" x14ac:dyDescent="0.25">
      <c r="A366" s="358"/>
      <c r="B366" s="368">
        <v>362</v>
      </c>
      <c r="C366" s="365" t="s">
        <v>951</v>
      </c>
      <c r="D366" s="362"/>
      <c r="E366" s="374" t="s">
        <v>28</v>
      </c>
    </row>
    <row r="367" spans="1:5" ht="27" x14ac:dyDescent="0.25">
      <c r="A367" s="358"/>
      <c r="B367" s="368">
        <v>363</v>
      </c>
      <c r="C367" s="365" t="s">
        <v>767</v>
      </c>
      <c r="D367" s="299">
        <v>242638</v>
      </c>
      <c r="E367" s="374" t="s">
        <v>28</v>
      </c>
    </row>
    <row r="368" spans="1:5" ht="66.75" x14ac:dyDescent="0.25">
      <c r="A368" s="358"/>
      <c r="B368" s="368">
        <v>364</v>
      </c>
      <c r="C368" s="362" t="s">
        <v>952</v>
      </c>
      <c r="D368" s="84">
        <v>243010</v>
      </c>
      <c r="E368" s="368" t="s">
        <v>28</v>
      </c>
    </row>
    <row r="369" spans="1:5" ht="27" x14ac:dyDescent="0.25">
      <c r="A369" s="358"/>
      <c r="B369" s="368">
        <v>365</v>
      </c>
      <c r="C369" s="362" t="s">
        <v>365</v>
      </c>
      <c r="D369" s="84">
        <v>393216</v>
      </c>
      <c r="E369" s="373" t="s">
        <v>28</v>
      </c>
    </row>
    <row r="370" spans="1:5" ht="27" x14ac:dyDescent="0.25">
      <c r="A370" s="358"/>
      <c r="B370" s="368">
        <v>366</v>
      </c>
      <c r="C370" s="362" t="s">
        <v>366</v>
      </c>
      <c r="D370" s="85">
        <v>8907</v>
      </c>
      <c r="E370" s="373" t="s">
        <v>28</v>
      </c>
    </row>
    <row r="371" spans="1:5" ht="67.5" x14ac:dyDescent="0.25">
      <c r="A371" s="358"/>
      <c r="B371" s="368">
        <v>367</v>
      </c>
      <c r="C371" s="362" t="s">
        <v>953</v>
      </c>
      <c r="D371" s="84">
        <v>220126</v>
      </c>
      <c r="E371" s="373" t="s">
        <v>28</v>
      </c>
    </row>
    <row r="372" spans="1:5" x14ac:dyDescent="0.25">
      <c r="A372" s="382"/>
      <c r="B372" s="383"/>
      <c r="C372" s="383" t="s">
        <v>968</v>
      </c>
      <c r="D372" s="383"/>
      <c r="E372" s="383"/>
    </row>
    <row r="373" spans="1:5" ht="94.5" x14ac:dyDescent="0.25">
      <c r="A373" s="224"/>
      <c r="B373" s="84">
        <v>368</v>
      </c>
      <c r="C373" s="362" t="s">
        <v>970</v>
      </c>
      <c r="D373" s="224"/>
      <c r="E373" s="373" t="s">
        <v>969</v>
      </c>
    </row>
    <row r="374" spans="1:5" s="206" customFormat="1" ht="94.5" x14ac:dyDescent="0.25">
      <c r="A374" s="224"/>
      <c r="B374" s="84">
        <v>369</v>
      </c>
      <c r="C374" s="362" t="s">
        <v>971</v>
      </c>
      <c r="D374" s="224"/>
      <c r="E374" s="373" t="s">
        <v>969</v>
      </c>
    </row>
  </sheetData>
  <mergeCells count="30">
    <mergeCell ref="A55:A56"/>
    <mergeCell ref="A3:A7"/>
    <mergeCell ref="A38:A40"/>
    <mergeCell ref="A41:A44"/>
    <mergeCell ref="A46:A49"/>
    <mergeCell ref="A50:A53"/>
    <mergeCell ref="A209:A213"/>
    <mergeCell ref="A60:A64"/>
    <mergeCell ref="A65:A70"/>
    <mergeCell ref="A93:A102"/>
    <mergeCell ref="A126:A127"/>
    <mergeCell ref="A129:A132"/>
    <mergeCell ref="A145:A146"/>
    <mergeCell ref="A151:A153"/>
    <mergeCell ref="A173:A179"/>
    <mergeCell ref="A183:A189"/>
    <mergeCell ref="A190:A196"/>
    <mergeCell ref="A203:A204"/>
    <mergeCell ref="A337:A342"/>
    <mergeCell ref="A220:A224"/>
    <mergeCell ref="A236:A239"/>
    <mergeCell ref="A240:A249"/>
    <mergeCell ref="A257:A259"/>
    <mergeCell ref="A267:A269"/>
    <mergeCell ref="A273:A278"/>
    <mergeCell ref="A302:A304"/>
    <mergeCell ref="A313:A315"/>
    <mergeCell ref="A316:A317"/>
    <mergeCell ref="A329:A330"/>
    <mergeCell ref="A332:A334"/>
  </mergeCell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84"/>
  <sheetViews>
    <sheetView topLeftCell="A25" zoomScaleNormal="100" workbookViewId="0">
      <selection activeCell="D27" sqref="D27"/>
    </sheetView>
  </sheetViews>
  <sheetFormatPr defaultRowHeight="15" x14ac:dyDescent="0.25"/>
  <cols>
    <col min="1" max="1" width="11.28515625" style="142" customWidth="1"/>
    <col min="2" max="2" width="7.140625" style="142" customWidth="1"/>
    <col min="3" max="3" width="65" style="142" customWidth="1"/>
    <col min="4" max="4" width="11.85546875" style="143" bestFit="1" customWidth="1"/>
    <col min="5" max="5" width="12.28515625" style="142" customWidth="1"/>
    <col min="6" max="6" width="9.28515625" style="142" bestFit="1" customWidth="1"/>
    <col min="7" max="8" width="10.5703125" style="249" bestFit="1" customWidth="1"/>
    <col min="9" max="9" width="11.5703125" style="249" bestFit="1" customWidth="1"/>
    <col min="10" max="10" width="15.5703125" style="143" customWidth="1"/>
    <col min="11" max="11" width="15" style="143" customWidth="1"/>
    <col min="12" max="12" width="0" style="142" hidden="1" customWidth="1"/>
    <col min="13" max="16384" width="9.140625" style="142"/>
  </cols>
  <sheetData>
    <row r="1" spans="1:12" x14ac:dyDescent="0.25">
      <c r="A1" s="393" t="s">
        <v>0</v>
      </c>
      <c r="B1" s="394"/>
      <c r="C1" s="394"/>
      <c r="D1" s="394"/>
      <c r="E1" s="394"/>
      <c r="F1" s="394"/>
      <c r="G1" s="394"/>
      <c r="H1" s="394"/>
      <c r="I1" s="394"/>
      <c r="J1" s="394"/>
      <c r="K1" s="395"/>
    </row>
    <row r="2" spans="1:12" x14ac:dyDescent="0.25">
      <c r="A2" s="1" t="s">
        <v>775</v>
      </c>
      <c r="K2" s="205" t="s">
        <v>776</v>
      </c>
    </row>
    <row r="3" spans="1:12" x14ac:dyDescent="0.25">
      <c r="A3" s="142" t="s">
        <v>772</v>
      </c>
    </row>
    <row r="4" spans="1:12" x14ac:dyDescent="0.25">
      <c r="A4" s="143"/>
    </row>
    <row r="5" spans="1:12" x14ac:dyDescent="0.25">
      <c r="A5" s="144" t="s">
        <v>408</v>
      </c>
      <c r="B5" s="145" t="s">
        <v>3</v>
      </c>
      <c r="C5" s="145" t="s">
        <v>4</v>
      </c>
      <c r="D5" s="144" t="s">
        <v>5</v>
      </c>
      <c r="E5" s="145" t="s">
        <v>6</v>
      </c>
      <c r="F5" s="145" t="s">
        <v>7</v>
      </c>
      <c r="G5" s="144" t="s">
        <v>8</v>
      </c>
      <c r="H5" s="145" t="s">
        <v>9</v>
      </c>
      <c r="I5" s="145" t="s">
        <v>10</v>
      </c>
      <c r="J5" s="144" t="s">
        <v>11</v>
      </c>
      <c r="K5" s="144" t="s">
        <v>12</v>
      </c>
    </row>
    <row r="6" spans="1:12" ht="40.5" x14ac:dyDescent="0.25">
      <c r="A6" s="396" t="s">
        <v>409</v>
      </c>
      <c r="B6" s="214">
        <v>1</v>
      </c>
      <c r="C6" s="215" t="s">
        <v>258</v>
      </c>
      <c r="D6" s="261">
        <v>391034</v>
      </c>
      <c r="E6" s="214" t="s">
        <v>28</v>
      </c>
      <c r="F6" s="208">
        <v>30</v>
      </c>
      <c r="G6" s="172">
        <v>5.63</v>
      </c>
      <c r="H6" s="172">
        <v>7.6</v>
      </c>
      <c r="I6" s="172">
        <v>5.4</v>
      </c>
      <c r="J6" s="186">
        <f>ROUND(AVERAGE(G6:I6),2)</f>
        <v>6.21</v>
      </c>
      <c r="K6" s="172">
        <f>J6*F6</f>
        <v>186.3</v>
      </c>
      <c r="L6" s="206"/>
    </row>
    <row r="7" spans="1:12" ht="40.5" x14ac:dyDescent="0.25">
      <c r="A7" s="398"/>
      <c r="B7" s="214">
        <v>2</v>
      </c>
      <c r="C7" s="215" t="s">
        <v>259</v>
      </c>
      <c r="D7" s="261">
        <v>397903</v>
      </c>
      <c r="E7" s="214" t="s">
        <v>28</v>
      </c>
      <c r="F7" s="208">
        <v>30</v>
      </c>
      <c r="G7" s="172">
        <v>3.69</v>
      </c>
      <c r="H7" s="172">
        <v>4.8</v>
      </c>
      <c r="I7" s="172">
        <v>5.9</v>
      </c>
      <c r="J7" s="186">
        <f>ROUND(AVERAGE(G7:I7),2)</f>
        <v>4.8</v>
      </c>
      <c r="K7" s="172">
        <f t="shared" ref="K7:K70" si="0">J7*F7</f>
        <v>144</v>
      </c>
      <c r="L7" s="206"/>
    </row>
    <row r="8" spans="1:12" ht="27" x14ac:dyDescent="0.25">
      <c r="A8" s="216"/>
      <c r="B8" s="214">
        <v>3</v>
      </c>
      <c r="C8" s="215" t="s">
        <v>264</v>
      </c>
      <c r="D8" s="261">
        <v>224867</v>
      </c>
      <c r="E8" s="214" t="s">
        <v>28</v>
      </c>
      <c r="F8" s="208">
        <v>20</v>
      </c>
      <c r="G8" s="172">
        <v>7</v>
      </c>
      <c r="H8" s="176">
        <v>7.51</v>
      </c>
      <c r="I8" s="172">
        <v>6.9</v>
      </c>
      <c r="J8" s="186">
        <f t="shared" ref="J8:J71" si="1">ROUND(AVERAGE(G8:I8),2)</f>
        <v>7.14</v>
      </c>
      <c r="K8" s="172">
        <f t="shared" si="0"/>
        <v>142.79999999999998</v>
      </c>
      <c r="L8" s="206"/>
    </row>
    <row r="9" spans="1:12" ht="27" x14ac:dyDescent="0.25">
      <c r="A9" s="396" t="s">
        <v>410</v>
      </c>
      <c r="B9" s="214">
        <v>4</v>
      </c>
      <c r="C9" s="215" t="s">
        <v>30</v>
      </c>
      <c r="D9" s="261">
        <v>234073</v>
      </c>
      <c r="E9" s="214" t="s">
        <v>24</v>
      </c>
      <c r="F9" s="208">
        <v>20</v>
      </c>
      <c r="G9" s="172">
        <v>2.15</v>
      </c>
      <c r="H9" s="172">
        <v>4.41</v>
      </c>
      <c r="I9" s="172">
        <v>5</v>
      </c>
      <c r="J9" s="186">
        <f t="shared" si="1"/>
        <v>3.85</v>
      </c>
      <c r="K9" s="172">
        <f t="shared" si="0"/>
        <v>77</v>
      </c>
      <c r="L9" s="206"/>
    </row>
    <row r="10" spans="1:12" ht="27" x14ac:dyDescent="0.25">
      <c r="A10" s="398"/>
      <c r="B10" s="214">
        <v>5</v>
      </c>
      <c r="C10" s="215" t="s">
        <v>411</v>
      </c>
      <c r="D10" s="261">
        <v>223910</v>
      </c>
      <c r="E10" s="214" t="s">
        <v>24</v>
      </c>
      <c r="F10" s="207">
        <v>10</v>
      </c>
      <c r="G10" s="172">
        <v>6.66</v>
      </c>
      <c r="H10" s="172">
        <v>5.35</v>
      </c>
      <c r="I10" s="172">
        <v>5.01</v>
      </c>
      <c r="J10" s="186">
        <f t="shared" si="1"/>
        <v>5.67</v>
      </c>
      <c r="K10" s="172">
        <f t="shared" si="0"/>
        <v>56.7</v>
      </c>
      <c r="L10" s="206"/>
    </row>
    <row r="11" spans="1:12" ht="54" x14ac:dyDescent="0.25">
      <c r="A11" s="216"/>
      <c r="B11" s="214">
        <v>6</v>
      </c>
      <c r="C11" s="215" t="s">
        <v>288</v>
      </c>
      <c r="D11" s="261">
        <v>203279</v>
      </c>
      <c r="E11" s="214" t="s">
        <v>28</v>
      </c>
      <c r="F11" s="209" t="s">
        <v>696</v>
      </c>
      <c r="G11" s="172">
        <v>6.77</v>
      </c>
      <c r="H11" s="172">
        <v>7.02</v>
      </c>
      <c r="I11" s="172">
        <v>4.9000000000000004</v>
      </c>
      <c r="J11" s="186">
        <f t="shared" si="1"/>
        <v>6.23</v>
      </c>
      <c r="K11" s="172"/>
      <c r="L11" s="206"/>
    </row>
    <row r="12" spans="1:12" ht="27" x14ac:dyDescent="0.25">
      <c r="A12" s="216"/>
      <c r="B12" s="214">
        <v>7</v>
      </c>
      <c r="C12" s="215" t="s">
        <v>289</v>
      </c>
      <c r="D12" s="261">
        <v>356979</v>
      </c>
      <c r="E12" s="214" t="s">
        <v>28</v>
      </c>
      <c r="F12" s="208">
        <v>100</v>
      </c>
      <c r="G12" s="172">
        <v>3</v>
      </c>
      <c r="H12" s="172">
        <v>3.35</v>
      </c>
      <c r="I12" s="172">
        <v>4.66</v>
      </c>
      <c r="J12" s="186">
        <f t="shared" si="1"/>
        <v>3.67</v>
      </c>
      <c r="K12" s="172">
        <f t="shared" si="0"/>
        <v>367</v>
      </c>
      <c r="L12" s="206"/>
    </row>
    <row r="13" spans="1:12" ht="27" x14ac:dyDescent="0.25">
      <c r="A13" s="216"/>
      <c r="B13" s="214">
        <v>8</v>
      </c>
      <c r="C13" s="215" t="s">
        <v>290</v>
      </c>
      <c r="D13" s="261">
        <v>410348</v>
      </c>
      <c r="E13" s="214" t="s">
        <v>28</v>
      </c>
      <c r="F13" s="208">
        <v>10</v>
      </c>
      <c r="G13" s="172">
        <v>41.01</v>
      </c>
      <c r="H13" s="172">
        <v>57.86</v>
      </c>
      <c r="I13" s="172">
        <v>55.99</v>
      </c>
      <c r="J13" s="186">
        <f t="shared" si="1"/>
        <v>51.62</v>
      </c>
      <c r="K13" s="172">
        <f t="shared" si="0"/>
        <v>516.19999999999993</v>
      </c>
      <c r="L13" s="206"/>
    </row>
    <row r="14" spans="1:12" ht="27" x14ac:dyDescent="0.25">
      <c r="A14" s="396" t="s">
        <v>412</v>
      </c>
      <c r="B14" s="214">
        <v>9</v>
      </c>
      <c r="C14" s="215" t="s">
        <v>33</v>
      </c>
      <c r="D14" s="261">
        <v>202495</v>
      </c>
      <c r="E14" s="214" t="s">
        <v>28</v>
      </c>
      <c r="F14" s="208">
        <v>100</v>
      </c>
      <c r="G14" s="172">
        <v>1.44</v>
      </c>
      <c r="H14" s="172">
        <v>1.3</v>
      </c>
      <c r="I14" s="172">
        <v>1.24</v>
      </c>
      <c r="J14" s="186">
        <f t="shared" si="1"/>
        <v>1.33</v>
      </c>
      <c r="K14" s="172">
        <f t="shared" si="0"/>
        <v>133</v>
      </c>
      <c r="L14" s="206"/>
    </row>
    <row r="15" spans="1:12" ht="27" x14ac:dyDescent="0.25">
      <c r="A15" s="398"/>
      <c r="B15" s="214">
        <v>10</v>
      </c>
      <c r="C15" s="215" t="s">
        <v>34</v>
      </c>
      <c r="D15" s="261">
        <v>287639</v>
      </c>
      <c r="E15" s="214" t="s">
        <v>28</v>
      </c>
      <c r="F15" s="208">
        <v>60</v>
      </c>
      <c r="G15" s="172">
        <v>0.45</v>
      </c>
      <c r="H15" s="172">
        <v>0.6</v>
      </c>
      <c r="I15" s="172">
        <v>0.34</v>
      </c>
      <c r="J15" s="186">
        <f t="shared" si="1"/>
        <v>0.46</v>
      </c>
      <c r="K15" s="172">
        <f t="shared" si="0"/>
        <v>27.6</v>
      </c>
      <c r="L15" s="206"/>
    </row>
    <row r="16" spans="1:12" ht="27" x14ac:dyDescent="0.25">
      <c r="A16" s="396" t="s">
        <v>413</v>
      </c>
      <c r="B16" s="214">
        <v>11</v>
      </c>
      <c r="C16" s="215" t="s">
        <v>414</v>
      </c>
      <c r="D16" s="261">
        <v>260514</v>
      </c>
      <c r="E16" s="261" t="s">
        <v>38</v>
      </c>
      <c r="F16" s="210" t="s">
        <v>696</v>
      </c>
      <c r="G16" s="172">
        <v>6.5</v>
      </c>
      <c r="H16" s="172">
        <v>7.98</v>
      </c>
      <c r="I16" s="172">
        <v>7.4</v>
      </c>
      <c r="J16" s="186">
        <f t="shared" si="1"/>
        <v>7.29</v>
      </c>
      <c r="K16" s="172"/>
      <c r="L16" s="206"/>
    </row>
    <row r="17" spans="1:12" ht="27" x14ac:dyDescent="0.25">
      <c r="A17" s="397"/>
      <c r="B17" s="214">
        <v>12</v>
      </c>
      <c r="C17" s="215" t="s">
        <v>415</v>
      </c>
      <c r="D17" s="261">
        <v>300937</v>
      </c>
      <c r="E17" s="261" t="s">
        <v>38</v>
      </c>
      <c r="F17" s="210" t="s">
        <v>696</v>
      </c>
      <c r="G17" s="172">
        <v>8.5399999999999991</v>
      </c>
      <c r="H17" s="172">
        <v>6.44</v>
      </c>
      <c r="I17" s="172">
        <v>7.9</v>
      </c>
      <c r="J17" s="186">
        <f t="shared" si="1"/>
        <v>7.63</v>
      </c>
      <c r="K17" s="172"/>
      <c r="L17" s="206"/>
    </row>
    <row r="18" spans="1:12" ht="27" x14ac:dyDescent="0.25">
      <c r="A18" s="397"/>
      <c r="B18" s="214">
        <v>13</v>
      </c>
      <c r="C18" s="215" t="s">
        <v>416</v>
      </c>
      <c r="D18" s="261">
        <v>240858</v>
      </c>
      <c r="E18" s="261" t="s">
        <v>38</v>
      </c>
      <c r="F18" s="210" t="s">
        <v>696</v>
      </c>
      <c r="G18" s="172">
        <v>6.1</v>
      </c>
      <c r="H18" s="172">
        <v>6.44</v>
      </c>
      <c r="I18" s="172">
        <v>9.99</v>
      </c>
      <c r="J18" s="186">
        <f t="shared" si="1"/>
        <v>7.51</v>
      </c>
      <c r="K18" s="172"/>
      <c r="L18" s="206"/>
    </row>
    <row r="19" spans="1:12" ht="27" x14ac:dyDescent="0.25">
      <c r="A19" s="397"/>
      <c r="B19" s="214">
        <v>14</v>
      </c>
      <c r="C19" s="215" t="s">
        <v>417</v>
      </c>
      <c r="D19" s="261">
        <v>300936</v>
      </c>
      <c r="E19" s="261" t="s">
        <v>38</v>
      </c>
      <c r="F19" s="210" t="s">
        <v>696</v>
      </c>
      <c r="G19" s="172">
        <v>5.87</v>
      </c>
      <c r="H19" s="172">
        <v>7.98</v>
      </c>
      <c r="I19" s="172">
        <v>6.44</v>
      </c>
      <c r="J19" s="186">
        <f t="shared" si="1"/>
        <v>6.76</v>
      </c>
      <c r="K19" s="172"/>
      <c r="L19" s="206"/>
    </row>
    <row r="20" spans="1:12" ht="27" x14ac:dyDescent="0.25">
      <c r="A20" s="398"/>
      <c r="B20" s="214">
        <v>15</v>
      </c>
      <c r="C20" s="215" t="s">
        <v>418</v>
      </c>
      <c r="D20" s="261">
        <v>240859</v>
      </c>
      <c r="E20" s="261" t="s">
        <v>38</v>
      </c>
      <c r="F20" s="210" t="s">
        <v>696</v>
      </c>
      <c r="G20" s="172">
        <v>5.54</v>
      </c>
      <c r="H20" s="172">
        <v>7.98</v>
      </c>
      <c r="I20" s="172">
        <v>6.61</v>
      </c>
      <c r="J20" s="186">
        <f t="shared" si="1"/>
        <v>6.71</v>
      </c>
      <c r="K20" s="172"/>
      <c r="L20" s="206"/>
    </row>
    <row r="21" spans="1:12" x14ac:dyDescent="0.25">
      <c r="A21" s="216"/>
      <c r="B21" s="214">
        <v>16</v>
      </c>
      <c r="C21" s="215" t="s">
        <v>36</v>
      </c>
      <c r="D21" s="261">
        <v>234354</v>
      </c>
      <c r="E21" s="214" t="s">
        <v>28</v>
      </c>
      <c r="F21" s="208">
        <v>36</v>
      </c>
      <c r="G21" s="172">
        <v>9.61</v>
      </c>
      <c r="H21" s="172">
        <v>12.9</v>
      </c>
      <c r="I21" s="172">
        <v>11.9</v>
      </c>
      <c r="J21" s="186">
        <f t="shared" si="1"/>
        <v>11.47</v>
      </c>
      <c r="K21" s="172">
        <f t="shared" si="0"/>
        <v>412.92</v>
      </c>
      <c r="L21" s="206"/>
    </row>
    <row r="22" spans="1:12" ht="27" x14ac:dyDescent="0.25">
      <c r="A22" s="396" t="s">
        <v>419</v>
      </c>
      <c r="B22" s="214">
        <v>17</v>
      </c>
      <c r="C22" s="215" t="s">
        <v>39</v>
      </c>
      <c r="D22" s="261">
        <v>411943</v>
      </c>
      <c r="E22" s="214" t="s">
        <v>40</v>
      </c>
      <c r="F22" s="208">
        <v>200</v>
      </c>
      <c r="G22" s="172">
        <v>2.29</v>
      </c>
      <c r="H22" s="172">
        <v>4.9000000000000004</v>
      </c>
      <c r="I22" s="172">
        <v>2.65</v>
      </c>
      <c r="J22" s="186">
        <f t="shared" si="1"/>
        <v>3.28</v>
      </c>
      <c r="K22" s="172">
        <f t="shared" si="0"/>
        <v>656</v>
      </c>
      <c r="L22" s="206"/>
    </row>
    <row r="23" spans="1:12" ht="27" x14ac:dyDescent="0.25">
      <c r="A23" s="398"/>
      <c r="B23" s="214">
        <v>18</v>
      </c>
      <c r="C23" s="215" t="s">
        <v>37</v>
      </c>
      <c r="D23" s="261">
        <v>377912</v>
      </c>
      <c r="E23" s="214" t="s">
        <v>38</v>
      </c>
      <c r="F23" s="208">
        <v>200</v>
      </c>
      <c r="G23" s="172">
        <v>4.79</v>
      </c>
      <c r="H23" s="172">
        <v>11.3</v>
      </c>
      <c r="I23" s="172">
        <v>9.6</v>
      </c>
      <c r="J23" s="186">
        <f t="shared" si="1"/>
        <v>8.56</v>
      </c>
      <c r="K23" s="172">
        <f t="shared" si="0"/>
        <v>1712</v>
      </c>
      <c r="L23" s="206"/>
    </row>
    <row r="24" spans="1:12" ht="27" x14ac:dyDescent="0.25">
      <c r="A24" s="396" t="s">
        <v>420</v>
      </c>
      <c r="B24" s="214">
        <v>19</v>
      </c>
      <c r="C24" s="215" t="s">
        <v>41</v>
      </c>
      <c r="D24" s="261">
        <v>256718</v>
      </c>
      <c r="E24" s="214" t="s">
        <v>28</v>
      </c>
      <c r="F24" s="208">
        <v>120</v>
      </c>
      <c r="G24" s="172">
        <v>0.84</v>
      </c>
      <c r="H24" s="172">
        <v>1.91</v>
      </c>
      <c r="I24" s="172">
        <v>1.42</v>
      </c>
      <c r="J24" s="186">
        <f t="shared" si="1"/>
        <v>1.39</v>
      </c>
      <c r="K24" s="172">
        <f t="shared" si="0"/>
        <v>166.79999999999998</v>
      </c>
      <c r="L24" s="185" t="s">
        <v>633</v>
      </c>
    </row>
    <row r="25" spans="1:12" ht="67.5" x14ac:dyDescent="0.25">
      <c r="A25" s="397"/>
      <c r="B25" s="214">
        <v>20</v>
      </c>
      <c r="C25" s="215" t="s">
        <v>292</v>
      </c>
      <c r="D25" s="261">
        <v>293121</v>
      </c>
      <c r="E25" s="214" t="s">
        <v>28</v>
      </c>
      <c r="F25" s="208">
        <v>120</v>
      </c>
      <c r="G25" s="172">
        <v>0.54</v>
      </c>
      <c r="H25" s="172">
        <v>0.59</v>
      </c>
      <c r="I25" s="172">
        <v>0.62</v>
      </c>
      <c r="J25" s="186">
        <f t="shared" si="1"/>
        <v>0.57999999999999996</v>
      </c>
      <c r="K25" s="172">
        <f t="shared" si="0"/>
        <v>69.599999999999994</v>
      </c>
      <c r="L25" s="206"/>
    </row>
    <row r="26" spans="1:12" ht="81" x14ac:dyDescent="0.25">
      <c r="A26" s="398"/>
      <c r="B26" s="214">
        <v>21</v>
      </c>
      <c r="C26" s="215" t="s">
        <v>587</v>
      </c>
      <c r="D26" s="261">
        <v>304482</v>
      </c>
      <c r="E26" s="214" t="s">
        <v>28</v>
      </c>
      <c r="F26" s="208">
        <v>120</v>
      </c>
      <c r="G26" s="172">
        <v>1</v>
      </c>
      <c r="H26" s="172">
        <v>1.26</v>
      </c>
      <c r="I26" s="172">
        <v>1.24</v>
      </c>
      <c r="J26" s="186">
        <f t="shared" si="1"/>
        <v>1.17</v>
      </c>
      <c r="K26" s="172">
        <f t="shared" si="0"/>
        <v>140.39999999999998</v>
      </c>
      <c r="L26" s="206"/>
    </row>
    <row r="27" spans="1:12" ht="27" x14ac:dyDescent="0.25">
      <c r="A27" s="396" t="s">
        <v>421</v>
      </c>
      <c r="B27" s="214">
        <v>22</v>
      </c>
      <c r="C27" s="215" t="s">
        <v>588</v>
      </c>
      <c r="D27" s="265">
        <v>68500</v>
      </c>
      <c r="E27" s="214" t="s">
        <v>28</v>
      </c>
      <c r="F27" s="211">
        <v>120</v>
      </c>
      <c r="G27" s="172">
        <v>10.45</v>
      </c>
      <c r="H27" s="172">
        <v>12.26</v>
      </c>
      <c r="I27" s="172">
        <v>10.67</v>
      </c>
      <c r="J27" s="186">
        <f t="shared" si="1"/>
        <v>11.13</v>
      </c>
      <c r="K27" s="172">
        <f t="shared" si="0"/>
        <v>1335.6000000000001</v>
      </c>
      <c r="L27" s="206"/>
    </row>
    <row r="28" spans="1:12" ht="27" x14ac:dyDescent="0.25">
      <c r="A28" s="398"/>
      <c r="B28" s="214">
        <v>23</v>
      </c>
      <c r="C28" s="215" t="s">
        <v>589</v>
      </c>
      <c r="D28" s="261">
        <v>332858</v>
      </c>
      <c r="E28" s="214" t="s">
        <v>28</v>
      </c>
      <c r="F28" s="208">
        <v>120</v>
      </c>
      <c r="G28" s="172">
        <v>6</v>
      </c>
      <c r="H28" s="172">
        <v>5.6</v>
      </c>
      <c r="I28" s="172">
        <v>6.62</v>
      </c>
      <c r="J28" s="186">
        <f t="shared" si="1"/>
        <v>6.07</v>
      </c>
      <c r="K28" s="172">
        <f t="shared" si="0"/>
        <v>728.40000000000009</v>
      </c>
      <c r="L28" s="206"/>
    </row>
    <row r="29" spans="1:12" ht="27" x14ac:dyDescent="0.25">
      <c r="A29" s="396" t="s">
        <v>422</v>
      </c>
      <c r="B29" s="214">
        <v>24</v>
      </c>
      <c r="C29" s="215" t="s">
        <v>49</v>
      </c>
      <c r="D29" s="261">
        <v>269475</v>
      </c>
      <c r="E29" s="261" t="s">
        <v>28</v>
      </c>
      <c r="F29" s="208">
        <v>400</v>
      </c>
      <c r="G29" s="172">
        <v>3</v>
      </c>
      <c r="H29" s="172">
        <v>3.2</v>
      </c>
      <c r="I29" s="172">
        <v>3.89</v>
      </c>
      <c r="J29" s="186">
        <f t="shared" si="1"/>
        <v>3.36</v>
      </c>
      <c r="K29" s="172">
        <f t="shared" si="0"/>
        <v>1344</v>
      </c>
      <c r="L29" s="206"/>
    </row>
    <row r="30" spans="1:12" ht="27" x14ac:dyDescent="0.25">
      <c r="A30" s="398"/>
      <c r="B30" s="214">
        <v>25</v>
      </c>
      <c r="C30" s="215" t="s">
        <v>298</v>
      </c>
      <c r="D30" s="261">
        <v>234244</v>
      </c>
      <c r="E30" s="261" t="s">
        <v>28</v>
      </c>
      <c r="F30" s="208">
        <v>600</v>
      </c>
      <c r="G30" s="172">
        <v>2.5</v>
      </c>
      <c r="H30" s="172">
        <v>1.9</v>
      </c>
      <c r="I30" s="172">
        <v>3</v>
      </c>
      <c r="J30" s="186">
        <f t="shared" si="1"/>
        <v>2.4700000000000002</v>
      </c>
      <c r="K30" s="172">
        <f t="shared" si="0"/>
        <v>1482.0000000000002</v>
      </c>
      <c r="L30" s="206"/>
    </row>
    <row r="31" spans="1:12" ht="27" x14ac:dyDescent="0.25">
      <c r="A31" s="396" t="s">
        <v>423</v>
      </c>
      <c r="B31" s="214">
        <v>26</v>
      </c>
      <c r="C31" s="215" t="s">
        <v>51</v>
      </c>
      <c r="D31" s="261">
        <v>235282</v>
      </c>
      <c r="E31" s="261" t="s">
        <v>28</v>
      </c>
      <c r="F31" s="208">
        <v>60</v>
      </c>
      <c r="G31" s="172">
        <v>20.5</v>
      </c>
      <c r="H31" s="172">
        <v>15</v>
      </c>
      <c r="I31" s="172">
        <v>11.04</v>
      </c>
      <c r="J31" s="186">
        <f t="shared" si="1"/>
        <v>15.51</v>
      </c>
      <c r="K31" s="172">
        <f t="shared" si="0"/>
        <v>930.6</v>
      </c>
      <c r="L31" s="206"/>
    </row>
    <row r="32" spans="1:12" ht="54" x14ac:dyDescent="0.25">
      <c r="A32" s="398"/>
      <c r="B32" s="214">
        <v>27</v>
      </c>
      <c r="C32" s="215" t="s">
        <v>697</v>
      </c>
      <c r="D32" s="261">
        <v>336564</v>
      </c>
      <c r="E32" s="214" t="s">
        <v>28</v>
      </c>
      <c r="F32" s="208">
        <v>60</v>
      </c>
      <c r="G32" s="172">
        <v>37.369999999999997</v>
      </c>
      <c r="H32" s="172">
        <v>43.2</v>
      </c>
      <c r="I32" s="172">
        <v>38.33</v>
      </c>
      <c r="J32" s="186">
        <f t="shared" si="1"/>
        <v>39.630000000000003</v>
      </c>
      <c r="K32" s="172">
        <f t="shared" si="0"/>
        <v>2377.8000000000002</v>
      </c>
      <c r="L32" s="206"/>
    </row>
    <row r="33" spans="1:12" ht="67.5" x14ac:dyDescent="0.25">
      <c r="A33" s="216"/>
      <c r="B33" s="214">
        <v>28</v>
      </c>
      <c r="C33" s="215" t="s">
        <v>424</v>
      </c>
      <c r="D33" s="265">
        <v>150717</v>
      </c>
      <c r="E33" s="214" t="s">
        <v>28</v>
      </c>
      <c r="F33" s="207">
        <v>100</v>
      </c>
      <c r="G33" s="172">
        <v>25.39</v>
      </c>
      <c r="H33" s="172">
        <v>24.76</v>
      </c>
      <c r="I33" s="172">
        <v>29.8</v>
      </c>
      <c r="J33" s="186">
        <f t="shared" si="1"/>
        <v>26.65</v>
      </c>
      <c r="K33" s="172">
        <f t="shared" si="0"/>
        <v>2665</v>
      </c>
      <c r="L33" s="206" t="s">
        <v>641</v>
      </c>
    </row>
    <row r="34" spans="1:12" ht="27" x14ac:dyDescent="0.25">
      <c r="A34" s="216"/>
      <c r="B34" s="214">
        <v>29</v>
      </c>
      <c r="C34" s="215" t="s">
        <v>55</v>
      </c>
      <c r="D34" s="261">
        <v>279255</v>
      </c>
      <c r="E34" s="261" t="s">
        <v>28</v>
      </c>
      <c r="F34" s="208">
        <v>100</v>
      </c>
      <c r="G34" s="172">
        <v>2.69</v>
      </c>
      <c r="H34" s="172">
        <v>3.32</v>
      </c>
      <c r="I34" s="172">
        <v>3.49</v>
      </c>
      <c r="J34" s="186">
        <f t="shared" si="1"/>
        <v>3.17</v>
      </c>
      <c r="K34" s="172">
        <f t="shared" si="0"/>
        <v>317</v>
      </c>
      <c r="L34" s="206"/>
    </row>
    <row r="35" spans="1:12" ht="94.5" x14ac:dyDescent="0.25">
      <c r="A35" s="396" t="s">
        <v>425</v>
      </c>
      <c r="B35" s="214">
        <v>30</v>
      </c>
      <c r="C35" s="215" t="s">
        <v>698</v>
      </c>
      <c r="D35" s="265">
        <v>32859</v>
      </c>
      <c r="E35" s="261" t="s">
        <v>24</v>
      </c>
      <c r="F35" s="207">
        <v>100</v>
      </c>
      <c r="G35" s="172">
        <v>77.88</v>
      </c>
      <c r="H35" s="172">
        <v>53.4</v>
      </c>
      <c r="I35" s="172">
        <v>53.76</v>
      </c>
      <c r="J35" s="186">
        <f t="shared" si="1"/>
        <v>61.68</v>
      </c>
      <c r="K35" s="172">
        <f t="shared" si="0"/>
        <v>6168</v>
      </c>
      <c r="L35" s="206"/>
    </row>
    <row r="36" spans="1:12" ht="94.5" x14ac:dyDescent="0.25">
      <c r="A36" s="397"/>
      <c r="B36" s="214">
        <v>31</v>
      </c>
      <c r="C36" s="215" t="s">
        <v>699</v>
      </c>
      <c r="D36" s="265">
        <v>32859</v>
      </c>
      <c r="E36" s="261" t="s">
        <v>24</v>
      </c>
      <c r="F36" s="207">
        <v>100</v>
      </c>
      <c r="G36" s="172">
        <v>77.88</v>
      </c>
      <c r="H36" s="172">
        <v>53.4</v>
      </c>
      <c r="I36" s="172">
        <v>53.76</v>
      </c>
      <c r="J36" s="186">
        <f t="shared" si="1"/>
        <v>61.68</v>
      </c>
      <c r="K36" s="172">
        <f t="shared" si="0"/>
        <v>6168</v>
      </c>
      <c r="L36" s="185" t="s">
        <v>634</v>
      </c>
    </row>
    <row r="37" spans="1:12" ht="94.5" x14ac:dyDescent="0.25">
      <c r="A37" s="398"/>
      <c r="B37" s="214">
        <v>32</v>
      </c>
      <c r="C37" s="215" t="s">
        <v>700</v>
      </c>
      <c r="D37" s="265">
        <v>32859</v>
      </c>
      <c r="E37" s="261" t="s">
        <v>24</v>
      </c>
      <c r="F37" s="207">
        <v>100</v>
      </c>
      <c r="G37" s="172">
        <v>77.88</v>
      </c>
      <c r="H37" s="172">
        <v>53.4</v>
      </c>
      <c r="I37" s="172">
        <v>53.76</v>
      </c>
      <c r="J37" s="186">
        <f t="shared" si="1"/>
        <v>61.68</v>
      </c>
      <c r="K37" s="172">
        <f t="shared" si="0"/>
        <v>6168</v>
      </c>
      <c r="L37" s="185" t="s">
        <v>634</v>
      </c>
    </row>
    <row r="38" spans="1:12" ht="148.5" x14ac:dyDescent="0.25">
      <c r="A38" s="396" t="s">
        <v>426</v>
      </c>
      <c r="B38" s="214">
        <v>33</v>
      </c>
      <c r="C38" s="215" t="s">
        <v>701</v>
      </c>
      <c r="D38" s="265">
        <v>32859</v>
      </c>
      <c r="E38" s="214" t="s">
        <v>24</v>
      </c>
      <c r="F38" s="208">
        <v>15</v>
      </c>
      <c r="G38" s="172">
        <v>32.4</v>
      </c>
      <c r="H38" s="172">
        <v>38.159999999999997</v>
      </c>
      <c r="I38" s="172">
        <v>36.5</v>
      </c>
      <c r="J38" s="186">
        <f t="shared" si="1"/>
        <v>35.69</v>
      </c>
      <c r="K38" s="172">
        <f t="shared" si="0"/>
        <v>535.34999999999991</v>
      </c>
      <c r="L38" s="185" t="s">
        <v>634</v>
      </c>
    </row>
    <row r="39" spans="1:12" ht="148.5" x14ac:dyDescent="0.25">
      <c r="A39" s="397"/>
      <c r="B39" s="214">
        <v>34</v>
      </c>
      <c r="C39" s="215" t="s">
        <v>702</v>
      </c>
      <c r="D39" s="261">
        <v>271836</v>
      </c>
      <c r="E39" s="214" t="s">
        <v>24</v>
      </c>
      <c r="F39" s="208">
        <v>40</v>
      </c>
      <c r="G39" s="172">
        <v>31.44</v>
      </c>
      <c r="H39" s="172">
        <v>36.1</v>
      </c>
      <c r="I39" s="172">
        <v>38.159999999999997</v>
      </c>
      <c r="J39" s="186">
        <f t="shared" si="1"/>
        <v>35.229999999999997</v>
      </c>
      <c r="K39" s="172">
        <f t="shared" si="0"/>
        <v>1409.1999999999998</v>
      </c>
      <c r="L39" s="206"/>
    </row>
    <row r="40" spans="1:12" ht="148.5" x14ac:dyDescent="0.25">
      <c r="A40" s="397"/>
      <c r="B40" s="214">
        <v>35</v>
      </c>
      <c r="C40" s="215" t="s">
        <v>703</v>
      </c>
      <c r="D40" s="261">
        <v>271837</v>
      </c>
      <c r="E40" s="214" t="s">
        <v>24</v>
      </c>
      <c r="F40" s="208">
        <v>30</v>
      </c>
      <c r="G40" s="172">
        <v>22.95</v>
      </c>
      <c r="H40" s="172">
        <v>36.200000000000003</v>
      </c>
      <c r="I40" s="172">
        <v>38.159999999999997</v>
      </c>
      <c r="J40" s="186">
        <f t="shared" si="1"/>
        <v>32.44</v>
      </c>
      <c r="K40" s="172">
        <f t="shared" si="0"/>
        <v>973.19999999999993</v>
      </c>
      <c r="L40" s="206"/>
    </row>
    <row r="41" spans="1:12" ht="148.5" x14ac:dyDescent="0.25">
      <c r="A41" s="398"/>
      <c r="B41" s="214">
        <v>36</v>
      </c>
      <c r="C41" s="215" t="s">
        <v>704</v>
      </c>
      <c r="D41" s="261">
        <v>271838</v>
      </c>
      <c r="E41" s="261" t="s">
        <v>24</v>
      </c>
      <c r="F41" s="208">
        <v>20</v>
      </c>
      <c r="G41" s="172">
        <v>20.78</v>
      </c>
      <c r="H41" s="172">
        <v>36.200000000000003</v>
      </c>
      <c r="I41" s="172">
        <v>38.159999999999997</v>
      </c>
      <c r="J41" s="186">
        <f t="shared" si="1"/>
        <v>31.71</v>
      </c>
      <c r="K41" s="172">
        <f t="shared" si="0"/>
        <v>634.20000000000005</v>
      </c>
      <c r="L41" s="206"/>
    </row>
    <row r="42" spans="1:12" ht="40.5" x14ac:dyDescent="0.25">
      <c r="A42" s="216"/>
      <c r="B42" s="214">
        <v>37</v>
      </c>
      <c r="C42" s="215" t="s">
        <v>59</v>
      </c>
      <c r="D42" s="261">
        <v>279488</v>
      </c>
      <c r="E42" s="214" t="s">
        <v>60</v>
      </c>
      <c r="F42" s="209">
        <v>10</v>
      </c>
      <c r="G42" s="172">
        <v>20.78</v>
      </c>
      <c r="H42" s="172">
        <v>14.18</v>
      </c>
      <c r="I42" s="172">
        <v>17.899999999999999</v>
      </c>
      <c r="J42" s="186">
        <f t="shared" si="1"/>
        <v>17.62</v>
      </c>
      <c r="K42" s="172">
        <f t="shared" si="0"/>
        <v>176.20000000000002</v>
      </c>
      <c r="L42" s="206"/>
    </row>
    <row r="43" spans="1:12" x14ac:dyDescent="0.25">
      <c r="A43" s="216"/>
      <c r="B43" s="214">
        <v>38</v>
      </c>
      <c r="C43" s="218" t="s">
        <v>403</v>
      </c>
      <c r="D43" s="214">
        <v>428961</v>
      </c>
      <c r="E43" s="261" t="s">
        <v>28</v>
      </c>
      <c r="F43" s="208">
        <v>50</v>
      </c>
      <c r="G43" s="172">
        <v>18</v>
      </c>
      <c r="H43" s="172">
        <v>18.43</v>
      </c>
      <c r="I43" s="172">
        <v>14.4</v>
      </c>
      <c r="J43" s="186">
        <f t="shared" si="1"/>
        <v>16.940000000000001</v>
      </c>
      <c r="K43" s="172">
        <f t="shared" si="0"/>
        <v>847.00000000000011</v>
      </c>
      <c r="L43" s="206"/>
    </row>
    <row r="44" spans="1:12" ht="94.5" x14ac:dyDescent="0.25">
      <c r="A44" s="396" t="s">
        <v>427</v>
      </c>
      <c r="B44" s="214">
        <v>39</v>
      </c>
      <c r="C44" s="215" t="s">
        <v>705</v>
      </c>
      <c r="D44" s="261">
        <v>279313</v>
      </c>
      <c r="E44" s="214" t="s">
        <v>28</v>
      </c>
      <c r="F44" s="208">
        <v>300</v>
      </c>
      <c r="G44" s="172">
        <v>2</v>
      </c>
      <c r="H44" s="172">
        <v>2.06</v>
      </c>
      <c r="I44" s="172">
        <v>2.5</v>
      </c>
      <c r="J44" s="186">
        <f t="shared" si="1"/>
        <v>2.19</v>
      </c>
      <c r="K44" s="172">
        <f t="shared" si="0"/>
        <v>657</v>
      </c>
      <c r="L44" s="206"/>
    </row>
    <row r="45" spans="1:12" ht="94.5" x14ac:dyDescent="0.25">
      <c r="A45" s="397"/>
      <c r="B45" s="214">
        <v>40</v>
      </c>
      <c r="C45" s="215" t="s">
        <v>706</v>
      </c>
      <c r="D45" s="261">
        <v>279314</v>
      </c>
      <c r="E45" s="214" t="s">
        <v>28</v>
      </c>
      <c r="F45" s="208">
        <v>240</v>
      </c>
      <c r="G45" s="173">
        <v>1.75</v>
      </c>
      <c r="H45" s="173">
        <v>2.06</v>
      </c>
      <c r="I45" s="173">
        <v>2.2000000000000002</v>
      </c>
      <c r="J45" s="186">
        <f t="shared" si="1"/>
        <v>2</v>
      </c>
      <c r="K45" s="172">
        <f t="shared" si="0"/>
        <v>480</v>
      </c>
      <c r="L45" s="206"/>
    </row>
    <row r="46" spans="1:12" ht="94.5" x14ac:dyDescent="0.25">
      <c r="A46" s="397"/>
      <c r="B46" s="214">
        <v>41</v>
      </c>
      <c r="C46" s="215" t="s">
        <v>707</v>
      </c>
      <c r="D46" s="261">
        <v>279316</v>
      </c>
      <c r="E46" s="214" t="s">
        <v>28</v>
      </c>
      <c r="F46" s="208">
        <v>120</v>
      </c>
      <c r="G46" s="173">
        <v>3</v>
      </c>
      <c r="H46" s="173">
        <v>2.3199999999999998</v>
      </c>
      <c r="I46" s="173">
        <v>2.12</v>
      </c>
      <c r="J46" s="186">
        <f t="shared" si="1"/>
        <v>2.48</v>
      </c>
      <c r="K46" s="172">
        <f t="shared" si="0"/>
        <v>297.60000000000002</v>
      </c>
      <c r="L46" s="206"/>
    </row>
    <row r="47" spans="1:12" ht="94.5" x14ac:dyDescent="0.25">
      <c r="A47" s="398"/>
      <c r="B47" s="214">
        <v>42</v>
      </c>
      <c r="C47" s="215" t="s">
        <v>708</v>
      </c>
      <c r="D47" s="261">
        <v>279312</v>
      </c>
      <c r="E47" s="214" t="s">
        <v>28</v>
      </c>
      <c r="F47" s="208">
        <v>240</v>
      </c>
      <c r="G47" s="173">
        <v>3</v>
      </c>
      <c r="H47" s="173">
        <v>2.3199999999999998</v>
      </c>
      <c r="I47" s="173">
        <v>2.12</v>
      </c>
      <c r="J47" s="186">
        <f t="shared" si="1"/>
        <v>2.48</v>
      </c>
      <c r="K47" s="172">
        <f t="shared" si="0"/>
        <v>595.20000000000005</v>
      </c>
      <c r="L47" s="206"/>
    </row>
    <row r="48" spans="1:12" ht="67.5" x14ac:dyDescent="0.25">
      <c r="A48" s="216"/>
      <c r="B48" s="214">
        <v>43</v>
      </c>
      <c r="C48" s="215" t="s">
        <v>428</v>
      </c>
      <c r="D48" s="261">
        <v>315046</v>
      </c>
      <c r="E48" s="261" t="s">
        <v>28</v>
      </c>
      <c r="F48" s="208">
        <v>60</v>
      </c>
      <c r="G48" s="173">
        <v>3</v>
      </c>
      <c r="H48" s="173">
        <v>4.74</v>
      </c>
      <c r="I48" s="173">
        <v>4.5</v>
      </c>
      <c r="J48" s="186">
        <f t="shared" si="1"/>
        <v>4.08</v>
      </c>
      <c r="K48" s="172">
        <f t="shared" si="0"/>
        <v>244.8</v>
      </c>
      <c r="L48" s="206"/>
    </row>
    <row r="49" spans="1:12" ht="27" x14ac:dyDescent="0.25">
      <c r="A49" s="396" t="s">
        <v>429</v>
      </c>
      <c r="B49" s="214">
        <v>44</v>
      </c>
      <c r="C49" s="215" t="s">
        <v>709</v>
      </c>
      <c r="D49" s="261">
        <v>278731</v>
      </c>
      <c r="E49" s="214" t="s">
        <v>38</v>
      </c>
      <c r="F49" s="212">
        <v>50</v>
      </c>
      <c r="G49" s="173">
        <v>25.54</v>
      </c>
      <c r="H49" s="173">
        <v>24.9</v>
      </c>
      <c r="I49" s="173">
        <v>29.19</v>
      </c>
      <c r="J49" s="186">
        <f t="shared" si="1"/>
        <v>26.54</v>
      </c>
      <c r="K49" s="172">
        <f t="shared" si="0"/>
        <v>1327</v>
      </c>
      <c r="L49" s="206"/>
    </row>
    <row r="50" spans="1:12" ht="27" x14ac:dyDescent="0.25">
      <c r="A50" s="398"/>
      <c r="B50" s="214">
        <v>45</v>
      </c>
      <c r="C50" s="215" t="s">
        <v>710</v>
      </c>
      <c r="D50" s="261">
        <v>278728</v>
      </c>
      <c r="E50" s="214" t="s">
        <v>38</v>
      </c>
      <c r="F50" s="212">
        <v>50</v>
      </c>
      <c r="G50" s="173">
        <v>25</v>
      </c>
      <c r="H50" s="173">
        <v>23.49</v>
      </c>
      <c r="I50" s="173">
        <v>29.19</v>
      </c>
      <c r="J50" s="186">
        <f t="shared" si="1"/>
        <v>25.89</v>
      </c>
      <c r="K50" s="172">
        <f t="shared" si="0"/>
        <v>1294.5</v>
      </c>
      <c r="L50" s="206" t="s">
        <v>646</v>
      </c>
    </row>
    <row r="51" spans="1:12" ht="40.5" x14ac:dyDescent="0.25">
      <c r="A51" s="216"/>
      <c r="B51" s="214">
        <v>46</v>
      </c>
      <c r="C51" s="215" t="s">
        <v>66</v>
      </c>
      <c r="D51" s="261">
        <v>299023</v>
      </c>
      <c r="E51" s="261" t="s">
        <v>28</v>
      </c>
      <c r="F51" s="208">
        <v>200</v>
      </c>
      <c r="G51" s="173">
        <v>1.74</v>
      </c>
      <c r="H51" s="173">
        <v>2.1800000000000002</v>
      </c>
      <c r="I51" s="173">
        <v>1.23</v>
      </c>
      <c r="J51" s="186">
        <f t="shared" si="1"/>
        <v>1.72</v>
      </c>
      <c r="K51" s="172">
        <f t="shared" si="0"/>
        <v>344</v>
      </c>
      <c r="L51" s="206"/>
    </row>
    <row r="52" spans="1:12" ht="27" x14ac:dyDescent="0.25">
      <c r="A52" s="216"/>
      <c r="B52" s="214">
        <v>47</v>
      </c>
      <c r="C52" s="215" t="s">
        <v>67</v>
      </c>
      <c r="D52" s="261">
        <v>203552</v>
      </c>
      <c r="E52" s="214" t="s">
        <v>24</v>
      </c>
      <c r="F52" s="208">
        <v>10</v>
      </c>
      <c r="G52" s="173">
        <v>23.68</v>
      </c>
      <c r="H52" s="173">
        <v>22.5</v>
      </c>
      <c r="I52" s="173">
        <v>24.9</v>
      </c>
      <c r="J52" s="186">
        <f t="shared" si="1"/>
        <v>23.69</v>
      </c>
      <c r="K52" s="172">
        <f t="shared" si="0"/>
        <v>236.9</v>
      </c>
      <c r="L52" s="206"/>
    </row>
    <row r="53" spans="1:12" x14ac:dyDescent="0.25">
      <c r="A53" s="216"/>
      <c r="B53" s="214">
        <v>48</v>
      </c>
      <c r="C53" s="215" t="s">
        <v>68</v>
      </c>
      <c r="D53" s="261">
        <v>264071</v>
      </c>
      <c r="E53" s="214" t="s">
        <v>28</v>
      </c>
      <c r="F53" s="208">
        <v>30</v>
      </c>
      <c r="G53" s="173">
        <v>40</v>
      </c>
      <c r="H53" s="173">
        <v>37.909999999999997</v>
      </c>
      <c r="I53" s="173">
        <v>30.94</v>
      </c>
      <c r="J53" s="186">
        <f t="shared" si="1"/>
        <v>36.28</v>
      </c>
      <c r="K53" s="172">
        <f t="shared" si="0"/>
        <v>1088.4000000000001</v>
      </c>
      <c r="L53" s="206"/>
    </row>
    <row r="54" spans="1:12" ht="27" x14ac:dyDescent="0.25">
      <c r="A54" s="396" t="s">
        <v>430</v>
      </c>
      <c r="B54" s="214">
        <v>49</v>
      </c>
      <c r="C54" s="215" t="s">
        <v>69</v>
      </c>
      <c r="D54" s="261">
        <v>244707</v>
      </c>
      <c r="E54" s="214" t="s">
        <v>70</v>
      </c>
      <c r="F54" s="207">
        <v>60</v>
      </c>
      <c r="G54" s="173">
        <v>0.71</v>
      </c>
      <c r="H54" s="173">
        <v>0.76</v>
      </c>
      <c r="I54" s="173">
        <v>0.8</v>
      </c>
      <c r="J54" s="186">
        <f t="shared" si="1"/>
        <v>0.76</v>
      </c>
      <c r="K54" s="172">
        <f t="shared" si="0"/>
        <v>45.6</v>
      </c>
    </row>
    <row r="55" spans="1:12" ht="27" x14ac:dyDescent="0.25">
      <c r="A55" s="397"/>
      <c r="B55" s="214">
        <v>50</v>
      </c>
      <c r="C55" s="215" t="s">
        <v>307</v>
      </c>
      <c r="D55" s="261">
        <v>233519</v>
      </c>
      <c r="E55" s="214" t="s">
        <v>70</v>
      </c>
      <c r="F55" s="207">
        <v>60</v>
      </c>
      <c r="G55" s="173">
        <v>0.59</v>
      </c>
      <c r="H55" s="173">
        <v>0.8</v>
      </c>
      <c r="I55" s="173">
        <v>0.9</v>
      </c>
      <c r="J55" s="186">
        <f t="shared" si="1"/>
        <v>0.76</v>
      </c>
      <c r="K55" s="172">
        <f t="shared" si="0"/>
        <v>45.6</v>
      </c>
      <c r="L55" s="206" t="s">
        <v>647</v>
      </c>
    </row>
    <row r="56" spans="1:12" ht="27" x14ac:dyDescent="0.25">
      <c r="A56" s="397"/>
      <c r="B56" s="214">
        <v>51</v>
      </c>
      <c r="C56" s="215" t="s">
        <v>71</v>
      </c>
      <c r="D56" s="261">
        <v>240224</v>
      </c>
      <c r="E56" s="214" t="s">
        <v>70</v>
      </c>
      <c r="F56" s="207">
        <v>60</v>
      </c>
      <c r="G56" s="173">
        <v>0.5</v>
      </c>
      <c r="H56" s="173">
        <v>0.8</v>
      </c>
      <c r="I56" s="173">
        <v>0.67</v>
      </c>
      <c r="J56" s="186">
        <f t="shared" si="1"/>
        <v>0.66</v>
      </c>
      <c r="K56" s="172">
        <f t="shared" si="0"/>
        <v>39.6</v>
      </c>
      <c r="L56" s="206"/>
    </row>
    <row r="57" spans="1:12" ht="27" x14ac:dyDescent="0.25">
      <c r="A57" s="397"/>
      <c r="B57" s="214">
        <v>52</v>
      </c>
      <c r="C57" s="215" t="s">
        <v>74</v>
      </c>
      <c r="D57" s="261">
        <v>233531</v>
      </c>
      <c r="E57" s="214" t="s">
        <v>70</v>
      </c>
      <c r="F57" s="207">
        <v>60</v>
      </c>
      <c r="G57" s="173">
        <v>0.42</v>
      </c>
      <c r="H57" s="173">
        <v>0.5</v>
      </c>
      <c r="I57" s="173">
        <v>0.8</v>
      </c>
      <c r="J57" s="186">
        <f t="shared" si="1"/>
        <v>0.56999999999999995</v>
      </c>
      <c r="K57" s="172">
        <f t="shared" si="0"/>
        <v>34.199999999999996</v>
      </c>
      <c r="L57" s="206"/>
    </row>
    <row r="58" spans="1:12" ht="27" x14ac:dyDescent="0.25">
      <c r="A58" s="398"/>
      <c r="B58" s="214">
        <v>53</v>
      </c>
      <c r="C58" s="215" t="s">
        <v>75</v>
      </c>
      <c r="D58" s="261">
        <v>234102</v>
      </c>
      <c r="E58" s="214" t="s">
        <v>70</v>
      </c>
      <c r="F58" s="207">
        <v>60</v>
      </c>
      <c r="G58" s="173">
        <v>0.94</v>
      </c>
      <c r="H58" s="173">
        <v>0.7</v>
      </c>
      <c r="I58" s="173">
        <v>0.8</v>
      </c>
      <c r="J58" s="186">
        <f t="shared" si="1"/>
        <v>0.81</v>
      </c>
      <c r="K58" s="172">
        <f t="shared" si="0"/>
        <v>48.6</v>
      </c>
      <c r="L58" s="206"/>
    </row>
    <row r="59" spans="1:12" ht="40.5" x14ac:dyDescent="0.25">
      <c r="A59" s="396" t="s">
        <v>431</v>
      </c>
      <c r="B59" s="214">
        <v>54</v>
      </c>
      <c r="C59" s="215" t="s">
        <v>432</v>
      </c>
      <c r="D59" s="265">
        <v>150778</v>
      </c>
      <c r="E59" s="261" t="s">
        <v>28</v>
      </c>
      <c r="F59" s="207">
        <v>50</v>
      </c>
      <c r="G59" s="173">
        <v>3.01</v>
      </c>
      <c r="H59" s="173">
        <v>2.83</v>
      </c>
      <c r="I59" s="173">
        <v>5.49</v>
      </c>
      <c r="J59" s="186">
        <f t="shared" si="1"/>
        <v>3.78</v>
      </c>
      <c r="K59" s="172">
        <f t="shared" si="0"/>
        <v>189</v>
      </c>
      <c r="L59" s="206"/>
    </row>
    <row r="60" spans="1:12" ht="40.5" x14ac:dyDescent="0.25">
      <c r="A60" s="397"/>
      <c r="B60" s="214">
        <v>55</v>
      </c>
      <c r="C60" s="215" t="s">
        <v>433</v>
      </c>
      <c r="D60" s="265">
        <v>150778</v>
      </c>
      <c r="E60" s="261" t="s">
        <v>28</v>
      </c>
      <c r="F60" s="207">
        <v>50</v>
      </c>
      <c r="G60" s="173">
        <v>3.01</v>
      </c>
      <c r="H60" s="173">
        <v>2.83</v>
      </c>
      <c r="I60" s="173">
        <v>5.49</v>
      </c>
      <c r="J60" s="186">
        <f t="shared" si="1"/>
        <v>3.78</v>
      </c>
      <c r="K60" s="172">
        <f t="shared" si="0"/>
        <v>189</v>
      </c>
      <c r="L60" s="206"/>
    </row>
    <row r="61" spans="1:12" ht="40.5" x14ac:dyDescent="0.25">
      <c r="A61" s="397"/>
      <c r="B61" s="214">
        <v>56</v>
      </c>
      <c r="C61" s="215" t="s">
        <v>434</v>
      </c>
      <c r="D61" s="265">
        <v>150778</v>
      </c>
      <c r="E61" s="261" t="s">
        <v>28</v>
      </c>
      <c r="F61" s="207">
        <v>50</v>
      </c>
      <c r="G61" s="173">
        <v>3.85</v>
      </c>
      <c r="H61" s="173">
        <v>5.4</v>
      </c>
      <c r="I61" s="173">
        <v>3.9</v>
      </c>
      <c r="J61" s="186">
        <f t="shared" si="1"/>
        <v>4.38</v>
      </c>
      <c r="K61" s="172">
        <f t="shared" si="0"/>
        <v>219</v>
      </c>
      <c r="L61" s="206"/>
    </row>
    <row r="62" spans="1:12" ht="40.5" x14ac:dyDescent="0.25">
      <c r="A62" s="398"/>
      <c r="B62" s="214">
        <v>57</v>
      </c>
      <c r="C62" s="215" t="s">
        <v>435</v>
      </c>
      <c r="D62" s="265">
        <v>150778</v>
      </c>
      <c r="E62" s="261" t="s">
        <v>28</v>
      </c>
      <c r="F62" s="207">
        <v>50</v>
      </c>
      <c r="G62" s="173">
        <v>3.01</v>
      </c>
      <c r="H62" s="173">
        <v>2.83</v>
      </c>
      <c r="I62" s="173">
        <v>5.49</v>
      </c>
      <c r="J62" s="186">
        <f t="shared" si="1"/>
        <v>3.78</v>
      </c>
      <c r="K62" s="172">
        <f t="shared" si="0"/>
        <v>189</v>
      </c>
      <c r="L62" s="206"/>
    </row>
    <row r="63" spans="1:12" ht="54" x14ac:dyDescent="0.25">
      <c r="A63" s="216"/>
      <c r="B63" s="214">
        <v>58</v>
      </c>
      <c r="C63" s="215" t="s">
        <v>437</v>
      </c>
      <c r="D63" s="265">
        <v>10294</v>
      </c>
      <c r="E63" s="261" t="s">
        <v>28</v>
      </c>
      <c r="F63" s="207">
        <v>200</v>
      </c>
      <c r="G63" s="173">
        <v>0.45</v>
      </c>
      <c r="H63" s="173">
        <v>0.55000000000000004</v>
      </c>
      <c r="I63" s="173">
        <v>0.49</v>
      </c>
      <c r="J63" s="186">
        <f t="shared" si="1"/>
        <v>0.5</v>
      </c>
      <c r="K63" s="172">
        <f t="shared" si="0"/>
        <v>100</v>
      </c>
      <c r="L63" s="206"/>
    </row>
    <row r="64" spans="1:12" ht="121.5" x14ac:dyDescent="0.25">
      <c r="A64" s="214"/>
      <c r="B64" s="214">
        <v>59</v>
      </c>
      <c r="C64" s="215" t="s">
        <v>438</v>
      </c>
      <c r="D64" s="261">
        <v>390455</v>
      </c>
      <c r="E64" s="214" t="s">
        <v>28</v>
      </c>
      <c r="F64" s="211">
        <v>1000</v>
      </c>
      <c r="G64" s="173">
        <v>1.78</v>
      </c>
      <c r="H64" s="173"/>
      <c r="I64" s="173"/>
      <c r="J64" s="186">
        <f t="shared" si="1"/>
        <v>1.78</v>
      </c>
      <c r="K64" s="172">
        <f t="shared" si="0"/>
        <v>1780</v>
      </c>
      <c r="L64" s="206" t="s">
        <v>648</v>
      </c>
    </row>
    <row r="65" spans="1:12" ht="27" x14ac:dyDescent="0.25">
      <c r="A65" s="396" t="s">
        <v>436</v>
      </c>
      <c r="B65" s="214">
        <v>60</v>
      </c>
      <c r="C65" s="215" t="s">
        <v>84</v>
      </c>
      <c r="D65" s="261">
        <v>272509</v>
      </c>
      <c r="E65" s="214" t="s">
        <v>24</v>
      </c>
      <c r="F65" s="209" t="s">
        <v>696</v>
      </c>
      <c r="G65" s="173">
        <v>14.7</v>
      </c>
      <c r="H65" s="173">
        <v>12.54</v>
      </c>
      <c r="I65" s="173">
        <v>15.87</v>
      </c>
      <c r="J65" s="186">
        <f t="shared" si="1"/>
        <v>14.37</v>
      </c>
      <c r="K65" s="172"/>
      <c r="L65" s="206"/>
    </row>
    <row r="66" spans="1:12" x14ac:dyDescent="0.25">
      <c r="A66" s="397"/>
      <c r="B66" s="214">
        <v>61</v>
      </c>
      <c r="C66" s="215" t="s">
        <v>85</v>
      </c>
      <c r="D66" s="261">
        <v>200434</v>
      </c>
      <c r="E66" s="214" t="s">
        <v>24</v>
      </c>
      <c r="F66" s="208">
        <v>300</v>
      </c>
      <c r="G66" s="173">
        <v>1.1599999999999999</v>
      </c>
      <c r="H66" s="173">
        <v>2</v>
      </c>
      <c r="I66" s="173">
        <v>1.89</v>
      </c>
      <c r="J66" s="186">
        <f t="shared" si="1"/>
        <v>1.68</v>
      </c>
      <c r="K66" s="172">
        <f t="shared" si="0"/>
        <v>504</v>
      </c>
      <c r="L66" s="206"/>
    </row>
    <row r="67" spans="1:12" x14ac:dyDescent="0.25">
      <c r="A67" s="397"/>
      <c r="B67" s="214">
        <v>62</v>
      </c>
      <c r="C67" s="215" t="s">
        <v>86</v>
      </c>
      <c r="D67" s="261">
        <v>200406</v>
      </c>
      <c r="E67" s="214" t="s">
        <v>24</v>
      </c>
      <c r="F67" s="208">
        <v>300</v>
      </c>
      <c r="G67" s="173">
        <v>1.45</v>
      </c>
      <c r="H67" s="173">
        <v>1.81</v>
      </c>
      <c r="I67" s="173">
        <v>1.6</v>
      </c>
      <c r="J67" s="186">
        <f t="shared" si="1"/>
        <v>1.62</v>
      </c>
      <c r="K67" s="172">
        <f t="shared" si="0"/>
        <v>486.00000000000006</v>
      </c>
      <c r="L67" s="206"/>
    </row>
    <row r="68" spans="1:12" x14ac:dyDescent="0.25">
      <c r="A68" s="397"/>
      <c r="B68" s="214">
        <v>63</v>
      </c>
      <c r="C68" s="215" t="s">
        <v>312</v>
      </c>
      <c r="D68" s="261">
        <v>228285</v>
      </c>
      <c r="E68" s="214" t="s">
        <v>24</v>
      </c>
      <c r="F68" s="208">
        <v>200</v>
      </c>
      <c r="G68" s="173">
        <v>1.83</v>
      </c>
      <c r="H68" s="173">
        <v>1.95</v>
      </c>
      <c r="I68" s="173">
        <v>2.68</v>
      </c>
      <c r="J68" s="186">
        <f t="shared" si="1"/>
        <v>2.15</v>
      </c>
      <c r="K68" s="172">
        <f t="shared" si="0"/>
        <v>430</v>
      </c>
      <c r="L68" s="206"/>
    </row>
    <row r="69" spans="1:12" x14ac:dyDescent="0.25">
      <c r="A69" s="398"/>
      <c r="B69" s="214">
        <v>64</v>
      </c>
      <c r="C69" s="215" t="s">
        <v>313</v>
      </c>
      <c r="D69" s="261">
        <v>226734</v>
      </c>
      <c r="E69" s="214" t="s">
        <v>24</v>
      </c>
      <c r="F69" s="208">
        <v>200</v>
      </c>
      <c r="G69" s="173">
        <v>1.95</v>
      </c>
      <c r="H69" s="173">
        <v>3.5</v>
      </c>
      <c r="I69" s="173">
        <v>3.68</v>
      </c>
      <c r="J69" s="186">
        <f t="shared" si="1"/>
        <v>3.04</v>
      </c>
      <c r="K69" s="172">
        <f t="shared" si="0"/>
        <v>608</v>
      </c>
      <c r="L69" s="206"/>
    </row>
    <row r="70" spans="1:12" x14ac:dyDescent="0.25">
      <c r="A70" s="216"/>
      <c r="B70" s="214">
        <v>65</v>
      </c>
      <c r="C70" s="215" t="s">
        <v>91</v>
      </c>
      <c r="D70" s="261">
        <v>312299</v>
      </c>
      <c r="E70" s="261" t="s">
        <v>28</v>
      </c>
      <c r="F70" s="208">
        <v>120</v>
      </c>
      <c r="G70" s="173">
        <v>1.02</v>
      </c>
      <c r="H70" s="173">
        <v>2.75</v>
      </c>
      <c r="I70" s="173">
        <v>2.99</v>
      </c>
      <c r="J70" s="186">
        <f t="shared" si="1"/>
        <v>2.25</v>
      </c>
      <c r="K70" s="172">
        <f t="shared" si="0"/>
        <v>270</v>
      </c>
      <c r="L70" s="206"/>
    </row>
    <row r="71" spans="1:12" ht="40.5" x14ac:dyDescent="0.25">
      <c r="A71" s="216"/>
      <c r="B71" s="214">
        <v>66</v>
      </c>
      <c r="C71" s="215" t="s">
        <v>440</v>
      </c>
      <c r="D71" s="261">
        <v>354895</v>
      </c>
      <c r="E71" s="214" t="s">
        <v>28</v>
      </c>
      <c r="F71" s="208">
        <v>60</v>
      </c>
      <c r="G71" s="173">
        <v>5.0999999999999996</v>
      </c>
      <c r="H71" s="173">
        <v>7.7</v>
      </c>
      <c r="I71" s="173">
        <v>6.5</v>
      </c>
      <c r="J71" s="186">
        <f t="shared" si="1"/>
        <v>6.43</v>
      </c>
      <c r="K71" s="172">
        <f t="shared" ref="K71:K133" si="2">J71*F71</f>
        <v>385.79999999999995</v>
      </c>
      <c r="L71" s="206"/>
    </row>
    <row r="72" spans="1:12" ht="40.5" x14ac:dyDescent="0.25">
      <c r="A72" s="216"/>
      <c r="B72" s="214">
        <v>67</v>
      </c>
      <c r="C72" s="215" t="s">
        <v>315</v>
      </c>
      <c r="D72" s="261">
        <v>317878</v>
      </c>
      <c r="E72" s="214" t="s">
        <v>28</v>
      </c>
      <c r="F72" s="208">
        <v>120</v>
      </c>
      <c r="G72" s="173">
        <v>1.74</v>
      </c>
      <c r="H72" s="173">
        <v>4.99</v>
      </c>
      <c r="I72" s="173">
        <v>3.61</v>
      </c>
      <c r="J72" s="186">
        <f t="shared" ref="J72:J134" si="3">ROUND(AVERAGE(G72:I72),2)</f>
        <v>3.45</v>
      </c>
      <c r="K72" s="172">
        <f t="shared" si="2"/>
        <v>414</v>
      </c>
      <c r="L72" s="206"/>
    </row>
    <row r="73" spans="1:12" ht="40.5" x14ac:dyDescent="0.25">
      <c r="A73" s="216"/>
      <c r="B73" s="214">
        <v>68</v>
      </c>
      <c r="C73" s="215" t="s">
        <v>441</v>
      </c>
      <c r="D73" s="261">
        <v>284808</v>
      </c>
      <c r="E73" s="214" t="s">
        <v>28</v>
      </c>
      <c r="F73" s="208">
        <v>20</v>
      </c>
      <c r="G73" s="173">
        <v>1.39</v>
      </c>
      <c r="H73" s="173">
        <v>1.6</v>
      </c>
      <c r="I73" s="173">
        <v>1.18</v>
      </c>
      <c r="J73" s="186">
        <f t="shared" si="3"/>
        <v>1.39</v>
      </c>
      <c r="K73" s="172">
        <f t="shared" si="2"/>
        <v>27.799999999999997</v>
      </c>
      <c r="L73" s="206"/>
    </row>
    <row r="74" spans="1:12" ht="27" x14ac:dyDescent="0.25">
      <c r="A74" s="396" t="s">
        <v>439</v>
      </c>
      <c r="B74" s="214">
        <v>69</v>
      </c>
      <c r="C74" s="215" t="s">
        <v>94</v>
      </c>
      <c r="D74" s="261">
        <v>261267</v>
      </c>
      <c r="E74" s="214" t="s">
        <v>24</v>
      </c>
      <c r="F74" s="208">
        <v>100</v>
      </c>
      <c r="G74" s="173">
        <v>4.78</v>
      </c>
      <c r="H74" s="173">
        <v>4.5</v>
      </c>
      <c r="I74" s="173">
        <v>4.45</v>
      </c>
      <c r="J74" s="186">
        <f t="shared" si="3"/>
        <v>4.58</v>
      </c>
      <c r="K74" s="172">
        <f t="shared" si="2"/>
        <v>458</v>
      </c>
      <c r="L74" s="206"/>
    </row>
    <row r="75" spans="1:12" ht="27" x14ac:dyDescent="0.25">
      <c r="A75" s="398"/>
      <c r="B75" s="214">
        <v>70</v>
      </c>
      <c r="C75" s="215" t="s">
        <v>93</v>
      </c>
      <c r="D75" s="261">
        <v>267856</v>
      </c>
      <c r="E75" s="214" t="s">
        <v>24</v>
      </c>
      <c r="F75" s="208">
        <v>100</v>
      </c>
      <c r="G75" s="173">
        <v>7.02</v>
      </c>
      <c r="H75" s="173">
        <v>8.75</v>
      </c>
      <c r="I75" s="173">
        <v>7.32</v>
      </c>
      <c r="J75" s="186">
        <f t="shared" si="3"/>
        <v>7.7</v>
      </c>
      <c r="K75" s="172">
        <f t="shared" si="2"/>
        <v>770</v>
      </c>
      <c r="L75" s="206"/>
    </row>
    <row r="76" spans="1:12" ht="40.5" x14ac:dyDescent="0.25">
      <c r="A76" s="216"/>
      <c r="B76" s="214">
        <v>71</v>
      </c>
      <c r="C76" s="215" t="s">
        <v>443</v>
      </c>
      <c r="D76" s="261">
        <v>361356</v>
      </c>
      <c r="E76" s="214" t="s">
        <v>28</v>
      </c>
      <c r="F76" s="207">
        <v>120</v>
      </c>
      <c r="G76" s="173">
        <v>8.77</v>
      </c>
      <c r="H76" s="173">
        <v>11.54</v>
      </c>
      <c r="I76" s="173">
        <v>9.3000000000000007</v>
      </c>
      <c r="J76" s="186">
        <f t="shared" si="3"/>
        <v>9.8699999999999992</v>
      </c>
      <c r="K76" s="172">
        <f t="shared" si="2"/>
        <v>1184.3999999999999</v>
      </c>
      <c r="L76" s="206"/>
    </row>
    <row r="77" spans="1:12" ht="27" x14ac:dyDescent="0.25">
      <c r="A77" s="216"/>
      <c r="B77" s="214">
        <v>72</v>
      </c>
      <c r="C77" s="215" t="s">
        <v>444</v>
      </c>
      <c r="D77" s="261">
        <v>201129</v>
      </c>
      <c r="E77" s="214" t="s">
        <v>18</v>
      </c>
      <c r="F77" s="208">
        <v>120</v>
      </c>
      <c r="G77" s="173">
        <v>2.08</v>
      </c>
      <c r="H77" s="173">
        <v>2.5</v>
      </c>
      <c r="I77" s="173">
        <v>3</v>
      </c>
      <c r="J77" s="186">
        <f t="shared" si="3"/>
        <v>2.5299999999999998</v>
      </c>
      <c r="K77" s="172">
        <f t="shared" si="2"/>
        <v>303.59999999999997</v>
      </c>
      <c r="L77" s="206"/>
    </row>
    <row r="78" spans="1:12" ht="27" x14ac:dyDescent="0.25">
      <c r="A78" s="396" t="s">
        <v>442</v>
      </c>
      <c r="B78" s="214">
        <v>73</v>
      </c>
      <c r="C78" s="215" t="s">
        <v>101</v>
      </c>
      <c r="D78" s="261">
        <v>256427</v>
      </c>
      <c r="E78" s="214" t="s">
        <v>28</v>
      </c>
      <c r="F78" s="209" t="s">
        <v>696</v>
      </c>
      <c r="G78" s="173">
        <v>0.82</v>
      </c>
      <c r="H78" s="173">
        <v>0.62</v>
      </c>
      <c r="I78" s="173">
        <v>0.78</v>
      </c>
      <c r="J78" s="186">
        <f t="shared" si="3"/>
        <v>0.74</v>
      </c>
      <c r="K78" s="172"/>
      <c r="L78" s="206"/>
    </row>
    <row r="79" spans="1:12" ht="27" x14ac:dyDescent="0.25">
      <c r="A79" s="397"/>
      <c r="B79" s="214">
        <v>74</v>
      </c>
      <c r="C79" s="215" t="s">
        <v>102</v>
      </c>
      <c r="D79" s="261">
        <v>256430</v>
      </c>
      <c r="E79" s="214" t="s">
        <v>28</v>
      </c>
      <c r="F79" s="209" t="s">
        <v>696</v>
      </c>
      <c r="G79" s="173">
        <v>2.2599999999999998</v>
      </c>
      <c r="H79" s="173">
        <v>2.39</v>
      </c>
      <c r="I79" s="173">
        <v>2.79</v>
      </c>
      <c r="J79" s="186">
        <f t="shared" si="3"/>
        <v>2.48</v>
      </c>
      <c r="K79" s="172"/>
      <c r="L79" s="206"/>
    </row>
    <row r="80" spans="1:12" ht="27" x14ac:dyDescent="0.25">
      <c r="A80" s="397"/>
      <c r="B80" s="214">
        <v>75</v>
      </c>
      <c r="C80" s="215" t="s">
        <v>319</v>
      </c>
      <c r="D80" s="261">
        <v>291068</v>
      </c>
      <c r="E80" s="214" t="s">
        <v>28</v>
      </c>
      <c r="F80" s="209" t="s">
        <v>696</v>
      </c>
      <c r="G80" s="173">
        <v>1.29</v>
      </c>
      <c r="H80" s="173">
        <v>1.27</v>
      </c>
      <c r="I80" s="173">
        <v>1.34</v>
      </c>
      <c r="J80" s="186">
        <f t="shared" si="3"/>
        <v>1.3</v>
      </c>
      <c r="K80" s="172"/>
      <c r="L80" s="206"/>
    </row>
    <row r="81" spans="1:12" x14ac:dyDescent="0.25">
      <c r="A81" s="398"/>
      <c r="B81" s="214">
        <v>76</v>
      </c>
      <c r="C81" s="215" t="s">
        <v>446</v>
      </c>
      <c r="D81" s="261">
        <v>355220</v>
      </c>
      <c r="E81" s="214" t="s">
        <v>28</v>
      </c>
      <c r="F81" s="209" t="s">
        <v>696</v>
      </c>
      <c r="G81" s="173">
        <v>3.27</v>
      </c>
      <c r="H81" s="173">
        <v>3.24</v>
      </c>
      <c r="I81" s="173">
        <v>4.9000000000000004</v>
      </c>
      <c r="J81" s="186">
        <f t="shared" si="3"/>
        <v>3.8</v>
      </c>
      <c r="K81" s="172"/>
      <c r="L81" s="206"/>
    </row>
    <row r="82" spans="1:12" ht="27" x14ac:dyDescent="0.25">
      <c r="A82" s="216"/>
      <c r="B82" s="214">
        <v>77</v>
      </c>
      <c r="C82" s="215" t="s">
        <v>447</v>
      </c>
      <c r="D82" s="261">
        <v>228369</v>
      </c>
      <c r="E82" s="214" t="s">
        <v>106</v>
      </c>
      <c r="F82" s="208">
        <v>5</v>
      </c>
      <c r="G82" s="173">
        <v>29</v>
      </c>
      <c r="H82" s="173">
        <v>22.7</v>
      </c>
      <c r="I82" s="173">
        <v>24.99</v>
      </c>
      <c r="J82" s="186">
        <f t="shared" si="3"/>
        <v>25.56</v>
      </c>
      <c r="K82" s="172">
        <f t="shared" si="2"/>
        <v>127.8</v>
      </c>
      <c r="L82" s="206"/>
    </row>
    <row r="83" spans="1:12" ht="40.5" x14ac:dyDescent="0.25">
      <c r="A83" s="396" t="s">
        <v>445</v>
      </c>
      <c r="B83" s="214">
        <v>78</v>
      </c>
      <c r="C83" s="215" t="s">
        <v>449</v>
      </c>
      <c r="D83" s="265">
        <v>150881</v>
      </c>
      <c r="E83" s="214" t="s">
        <v>28</v>
      </c>
      <c r="F83" s="211">
        <v>5000</v>
      </c>
      <c r="G83" s="173">
        <v>0.1</v>
      </c>
      <c r="H83" s="173">
        <v>0.128</v>
      </c>
      <c r="I83" s="173">
        <v>0.27800000000000002</v>
      </c>
      <c r="J83" s="186">
        <f t="shared" si="3"/>
        <v>0.17</v>
      </c>
      <c r="K83" s="172">
        <f t="shared" si="2"/>
        <v>850.00000000000011</v>
      </c>
      <c r="L83" s="206"/>
    </row>
    <row r="84" spans="1:12" ht="27" x14ac:dyDescent="0.25">
      <c r="A84" s="398"/>
      <c r="B84" s="214">
        <v>79</v>
      </c>
      <c r="C84" s="215" t="s">
        <v>450</v>
      </c>
      <c r="D84" s="265">
        <v>150881</v>
      </c>
      <c r="E84" s="214" t="s">
        <v>28</v>
      </c>
      <c r="F84" s="211">
        <v>5000</v>
      </c>
      <c r="G84" s="174">
        <v>0.29899999999999999</v>
      </c>
      <c r="H84" s="174">
        <v>0.27800000000000002</v>
      </c>
      <c r="I84" s="173">
        <v>0.10199999999999999</v>
      </c>
      <c r="J84" s="186">
        <f t="shared" si="3"/>
        <v>0.23</v>
      </c>
      <c r="K84" s="172">
        <f t="shared" si="2"/>
        <v>1150</v>
      </c>
      <c r="L84" s="206"/>
    </row>
    <row r="85" spans="1:12" ht="27" x14ac:dyDescent="0.25">
      <c r="A85" s="216"/>
      <c r="B85" s="214">
        <v>80</v>
      </c>
      <c r="C85" s="226" t="s">
        <v>792</v>
      </c>
      <c r="D85" s="265">
        <v>150881</v>
      </c>
      <c r="E85" s="221" t="s">
        <v>24</v>
      </c>
      <c r="F85" s="207">
        <v>10</v>
      </c>
      <c r="G85" s="173">
        <v>48.45</v>
      </c>
      <c r="H85" s="173">
        <v>39.9</v>
      </c>
      <c r="I85" s="174">
        <v>39.9</v>
      </c>
      <c r="J85" s="186">
        <f t="shared" si="3"/>
        <v>42.75</v>
      </c>
      <c r="K85" s="172">
        <f t="shared" si="2"/>
        <v>427.5</v>
      </c>
      <c r="L85" s="206"/>
    </row>
    <row r="86" spans="1:12" ht="40.5" x14ac:dyDescent="0.25">
      <c r="A86" s="216"/>
      <c r="B86" s="214">
        <v>81</v>
      </c>
      <c r="C86" s="215" t="s">
        <v>711</v>
      </c>
      <c r="D86" s="265">
        <v>150881</v>
      </c>
      <c r="E86" s="221" t="s">
        <v>24</v>
      </c>
      <c r="F86" s="211">
        <v>2</v>
      </c>
      <c r="G86" s="173">
        <v>70</v>
      </c>
      <c r="H86" s="173">
        <v>80</v>
      </c>
      <c r="I86" s="174">
        <v>119</v>
      </c>
      <c r="J86" s="186">
        <f>ROUND(AVERAGE(G86:I86),2)</f>
        <v>89.67</v>
      </c>
      <c r="K86" s="172">
        <f>J86*F86</f>
        <v>179.34</v>
      </c>
      <c r="L86" s="206"/>
    </row>
    <row r="87" spans="1:12" ht="27" x14ac:dyDescent="0.25">
      <c r="A87" s="396" t="s">
        <v>448</v>
      </c>
      <c r="B87" s="214">
        <v>82</v>
      </c>
      <c r="C87" s="215" t="s">
        <v>712</v>
      </c>
      <c r="D87" s="265">
        <v>150881</v>
      </c>
      <c r="E87" s="214" t="s">
        <v>24</v>
      </c>
      <c r="F87" s="208">
        <v>30</v>
      </c>
      <c r="G87" s="173">
        <v>13</v>
      </c>
      <c r="H87" s="173">
        <v>14.16</v>
      </c>
      <c r="I87" s="173">
        <v>14.92</v>
      </c>
      <c r="J87" s="186">
        <f t="shared" si="3"/>
        <v>14.03</v>
      </c>
      <c r="K87" s="172">
        <f t="shared" si="2"/>
        <v>420.9</v>
      </c>
      <c r="L87" s="1" t="s">
        <v>654</v>
      </c>
    </row>
    <row r="88" spans="1:12" ht="27" x14ac:dyDescent="0.25">
      <c r="A88" s="397"/>
      <c r="B88" s="214">
        <v>83</v>
      </c>
      <c r="C88" s="215" t="s">
        <v>713</v>
      </c>
      <c r="D88" s="265">
        <v>150881</v>
      </c>
      <c r="E88" s="214" t="s">
        <v>24</v>
      </c>
      <c r="F88" s="208">
        <v>20</v>
      </c>
      <c r="G88" s="173">
        <v>32.9</v>
      </c>
      <c r="H88" s="173">
        <v>20.86</v>
      </c>
      <c r="I88" s="173">
        <v>34.4</v>
      </c>
      <c r="J88" s="186">
        <f t="shared" si="3"/>
        <v>29.39</v>
      </c>
      <c r="K88" s="172">
        <f t="shared" si="2"/>
        <v>587.79999999999995</v>
      </c>
      <c r="L88" s="1" t="s">
        <v>649</v>
      </c>
    </row>
    <row r="89" spans="1:12" ht="27" x14ac:dyDescent="0.25">
      <c r="A89" s="397"/>
      <c r="B89" s="214">
        <v>84</v>
      </c>
      <c r="C89" s="215" t="s">
        <v>714</v>
      </c>
      <c r="D89" s="265">
        <v>150881</v>
      </c>
      <c r="E89" s="214" t="s">
        <v>24</v>
      </c>
      <c r="F89" s="208">
        <v>30</v>
      </c>
      <c r="G89" s="173">
        <v>24.99</v>
      </c>
      <c r="H89" s="173">
        <v>30.3</v>
      </c>
      <c r="I89" s="173">
        <v>31.05</v>
      </c>
      <c r="J89" s="186">
        <f t="shared" si="3"/>
        <v>28.78</v>
      </c>
      <c r="K89" s="172">
        <f t="shared" si="2"/>
        <v>863.40000000000009</v>
      </c>
      <c r="L89" s="1" t="s">
        <v>649</v>
      </c>
    </row>
    <row r="90" spans="1:12" ht="27" x14ac:dyDescent="0.25">
      <c r="A90" s="398"/>
      <c r="B90" s="214">
        <v>85</v>
      </c>
      <c r="C90" s="215" t="s">
        <v>715</v>
      </c>
      <c r="D90" s="261">
        <v>325036</v>
      </c>
      <c r="E90" s="214" t="s">
        <v>24</v>
      </c>
      <c r="F90" s="208">
        <v>40</v>
      </c>
      <c r="G90" s="173">
        <v>41.5</v>
      </c>
      <c r="H90" s="173">
        <v>53.8</v>
      </c>
      <c r="I90" s="173">
        <v>57.85</v>
      </c>
      <c r="J90" s="186">
        <f t="shared" si="3"/>
        <v>51.05</v>
      </c>
      <c r="K90" s="172">
        <f t="shared" si="2"/>
        <v>2042</v>
      </c>
      <c r="L90" s="1" t="s">
        <v>649</v>
      </c>
    </row>
    <row r="91" spans="1:12" x14ac:dyDescent="0.25">
      <c r="A91" s="396" t="s">
        <v>451</v>
      </c>
      <c r="B91" s="214">
        <v>86</v>
      </c>
      <c r="C91" s="215" t="s">
        <v>383</v>
      </c>
      <c r="D91" s="261">
        <v>242228</v>
      </c>
      <c r="E91" s="214" t="s">
        <v>28</v>
      </c>
      <c r="F91" s="208">
        <v>100</v>
      </c>
      <c r="G91" s="174">
        <v>0.13900000000000001</v>
      </c>
      <c r="H91" s="174">
        <v>0.122</v>
      </c>
      <c r="I91" s="174">
        <v>9.9000000000000005E-2</v>
      </c>
      <c r="J91" s="186">
        <f t="shared" si="3"/>
        <v>0.12</v>
      </c>
      <c r="K91" s="172">
        <f t="shared" si="2"/>
        <v>12</v>
      </c>
      <c r="L91" s="1" t="s">
        <v>655</v>
      </c>
    </row>
    <row r="92" spans="1:12" x14ac:dyDescent="0.25">
      <c r="A92" s="397"/>
      <c r="B92" s="214">
        <v>87</v>
      </c>
      <c r="C92" s="215" t="s">
        <v>384</v>
      </c>
      <c r="D92" s="261">
        <v>242229</v>
      </c>
      <c r="E92" s="214" t="s">
        <v>28</v>
      </c>
      <c r="F92" s="208">
        <v>100</v>
      </c>
      <c r="G92" s="174">
        <v>0.14899999999999999</v>
      </c>
      <c r="H92" s="174">
        <v>0.14599999999999999</v>
      </c>
      <c r="I92" s="174">
        <v>0.109</v>
      </c>
      <c r="J92" s="186">
        <f t="shared" si="3"/>
        <v>0.13</v>
      </c>
      <c r="K92" s="172">
        <f t="shared" si="2"/>
        <v>13</v>
      </c>
      <c r="L92" s="1" t="s">
        <v>655</v>
      </c>
    </row>
    <row r="93" spans="1:12" x14ac:dyDescent="0.25">
      <c r="A93" s="397"/>
      <c r="B93" s="214">
        <v>88</v>
      </c>
      <c r="C93" s="215" t="s">
        <v>385</v>
      </c>
      <c r="D93" s="261">
        <v>341600</v>
      </c>
      <c r="E93" s="214" t="s">
        <v>28</v>
      </c>
      <c r="F93" s="208">
        <v>100</v>
      </c>
      <c r="G93" s="174">
        <v>0.26</v>
      </c>
      <c r="H93" s="174">
        <v>0.222</v>
      </c>
      <c r="I93" s="174">
        <v>0.19800000000000001</v>
      </c>
      <c r="J93" s="186">
        <f t="shared" si="3"/>
        <v>0.23</v>
      </c>
      <c r="K93" s="172">
        <f t="shared" si="2"/>
        <v>23</v>
      </c>
      <c r="L93" s="1" t="s">
        <v>655</v>
      </c>
    </row>
    <row r="94" spans="1:12" x14ac:dyDescent="0.25">
      <c r="A94" s="397"/>
      <c r="B94" s="214">
        <v>89</v>
      </c>
      <c r="C94" s="215" t="s">
        <v>386</v>
      </c>
      <c r="D94" s="261">
        <v>380834</v>
      </c>
      <c r="E94" s="214" t="s">
        <v>28</v>
      </c>
      <c r="F94" s="208">
        <v>100</v>
      </c>
      <c r="G94" s="174">
        <v>0.39</v>
      </c>
      <c r="H94" s="174">
        <v>0.49</v>
      </c>
      <c r="I94" s="174">
        <v>0.46</v>
      </c>
      <c r="J94" s="186">
        <f t="shared" si="3"/>
        <v>0.45</v>
      </c>
      <c r="K94" s="172">
        <f t="shared" si="2"/>
        <v>45</v>
      </c>
      <c r="L94" s="1" t="s">
        <v>655</v>
      </c>
    </row>
    <row r="95" spans="1:12" x14ac:dyDescent="0.25">
      <c r="A95" s="397"/>
      <c r="B95" s="214">
        <v>90</v>
      </c>
      <c r="C95" s="215" t="s">
        <v>387</v>
      </c>
      <c r="D95" s="261">
        <v>260197</v>
      </c>
      <c r="E95" s="214" t="s">
        <v>28</v>
      </c>
      <c r="F95" s="208">
        <v>100</v>
      </c>
      <c r="G95" s="174">
        <v>0.57999999999999996</v>
      </c>
      <c r="H95" s="174">
        <v>0.65800000000000003</v>
      </c>
      <c r="I95" s="174">
        <v>0.55600000000000005</v>
      </c>
      <c r="J95" s="186">
        <f t="shared" si="3"/>
        <v>0.6</v>
      </c>
      <c r="K95" s="172">
        <f t="shared" si="2"/>
        <v>60</v>
      </c>
      <c r="L95" s="1" t="s">
        <v>655</v>
      </c>
    </row>
    <row r="96" spans="1:12" x14ac:dyDescent="0.25">
      <c r="A96" s="397"/>
      <c r="B96" s="214">
        <v>91</v>
      </c>
      <c r="C96" s="215" t="s">
        <v>388</v>
      </c>
      <c r="D96" s="261">
        <v>299733</v>
      </c>
      <c r="E96" s="214" t="s">
        <v>28</v>
      </c>
      <c r="F96" s="208">
        <v>100</v>
      </c>
      <c r="G96" s="173">
        <v>0.7</v>
      </c>
      <c r="H96" s="173">
        <v>0.98</v>
      </c>
      <c r="I96" s="174">
        <v>0.69499999999999995</v>
      </c>
      <c r="J96" s="186">
        <f t="shared" si="3"/>
        <v>0.79</v>
      </c>
      <c r="K96" s="172">
        <f t="shared" si="2"/>
        <v>79</v>
      </c>
      <c r="L96" s="1" t="s">
        <v>655</v>
      </c>
    </row>
    <row r="97" spans="1:12" x14ac:dyDescent="0.25">
      <c r="A97" s="397"/>
      <c r="B97" s="214">
        <v>92</v>
      </c>
      <c r="C97" s="215" t="s">
        <v>382</v>
      </c>
      <c r="D97" s="261">
        <v>234920</v>
      </c>
      <c r="E97" s="214" t="s">
        <v>28</v>
      </c>
      <c r="F97" s="208">
        <v>100</v>
      </c>
      <c r="G97" s="173">
        <v>7.0000000000000007E-2</v>
      </c>
      <c r="H97" s="174">
        <v>5.8000000000000003E-2</v>
      </c>
      <c r="I97" s="174">
        <v>4.9000000000000002E-2</v>
      </c>
      <c r="J97" s="186">
        <f t="shared" si="3"/>
        <v>0.06</v>
      </c>
      <c r="K97" s="172">
        <f t="shared" si="2"/>
        <v>6</v>
      </c>
      <c r="L97" s="1" t="s">
        <v>655</v>
      </c>
    </row>
    <row r="98" spans="1:12" ht="27" x14ac:dyDescent="0.25">
      <c r="A98" s="397"/>
      <c r="B98" s="214">
        <v>93</v>
      </c>
      <c r="C98" s="215" t="s">
        <v>266</v>
      </c>
      <c r="D98" s="261">
        <v>338226</v>
      </c>
      <c r="E98" s="214" t="s">
        <v>38</v>
      </c>
      <c r="F98" s="208">
        <v>20</v>
      </c>
      <c r="G98" s="173">
        <v>2.5</v>
      </c>
      <c r="H98" s="173">
        <v>4.5999999999999996</v>
      </c>
      <c r="I98" s="173">
        <v>2.95</v>
      </c>
      <c r="J98" s="186">
        <f t="shared" si="3"/>
        <v>3.35</v>
      </c>
      <c r="K98" s="172">
        <f t="shared" si="2"/>
        <v>67</v>
      </c>
      <c r="L98" s="206"/>
    </row>
    <row r="99" spans="1:12" ht="27" x14ac:dyDescent="0.25">
      <c r="A99" s="397"/>
      <c r="B99" s="214">
        <v>94</v>
      </c>
      <c r="C99" s="215" t="s">
        <v>453</v>
      </c>
      <c r="D99" s="261">
        <v>242303</v>
      </c>
      <c r="E99" s="214" t="s">
        <v>28</v>
      </c>
      <c r="F99" s="208">
        <v>100</v>
      </c>
      <c r="G99" s="174">
        <v>0.14000000000000001</v>
      </c>
      <c r="H99" s="174">
        <v>0.17799999999999999</v>
      </c>
      <c r="I99" s="174">
        <v>0.13900000000000001</v>
      </c>
      <c r="J99" s="186">
        <f t="shared" si="3"/>
        <v>0.15</v>
      </c>
      <c r="K99" s="172">
        <f t="shared" si="2"/>
        <v>15</v>
      </c>
      <c r="L99" s="206"/>
    </row>
    <row r="100" spans="1:12" ht="27" x14ac:dyDescent="0.25">
      <c r="A100" s="398"/>
      <c r="B100" s="214">
        <v>95</v>
      </c>
      <c r="C100" s="215" t="s">
        <v>454</v>
      </c>
      <c r="D100" s="261">
        <v>242703</v>
      </c>
      <c r="E100" s="214" t="s">
        <v>28</v>
      </c>
      <c r="F100" s="208">
        <v>100</v>
      </c>
      <c r="G100" s="173">
        <v>0.3</v>
      </c>
      <c r="H100" s="173">
        <v>0.37</v>
      </c>
      <c r="I100" s="173">
        <v>0.3</v>
      </c>
      <c r="J100" s="186">
        <f t="shared" si="3"/>
        <v>0.32</v>
      </c>
      <c r="K100" s="172">
        <f t="shared" si="2"/>
        <v>32</v>
      </c>
      <c r="L100" s="1" t="s">
        <v>655</v>
      </c>
    </row>
    <row r="101" spans="1:12" ht="54" x14ac:dyDescent="0.25">
      <c r="A101" s="396" t="s">
        <v>452</v>
      </c>
      <c r="B101" s="214">
        <v>96</v>
      </c>
      <c r="C101" s="215" t="s">
        <v>456</v>
      </c>
      <c r="D101" s="265">
        <v>43230</v>
      </c>
      <c r="E101" s="214" t="s">
        <v>28</v>
      </c>
      <c r="F101" s="209">
        <v>10</v>
      </c>
      <c r="G101" s="173">
        <v>1.99</v>
      </c>
      <c r="H101" s="173">
        <v>2.9</v>
      </c>
      <c r="I101" s="173">
        <v>3.57</v>
      </c>
      <c r="J101" s="186">
        <f t="shared" si="3"/>
        <v>2.82</v>
      </c>
      <c r="K101" s="172">
        <f t="shared" si="2"/>
        <v>28.2</v>
      </c>
      <c r="L101" s="206"/>
    </row>
    <row r="102" spans="1:12" ht="54" x14ac:dyDescent="0.25">
      <c r="A102" s="398"/>
      <c r="B102" s="214">
        <v>97</v>
      </c>
      <c r="C102" s="215" t="s">
        <v>716</v>
      </c>
      <c r="D102" s="265">
        <v>43230</v>
      </c>
      <c r="E102" s="214" t="s">
        <v>28</v>
      </c>
      <c r="F102" s="209">
        <v>10</v>
      </c>
      <c r="G102" s="173">
        <v>2.1</v>
      </c>
      <c r="H102" s="173">
        <v>1.99</v>
      </c>
      <c r="I102" s="173">
        <v>3.9</v>
      </c>
      <c r="J102" s="186">
        <f t="shared" si="3"/>
        <v>2.66</v>
      </c>
      <c r="K102" s="172">
        <f t="shared" si="2"/>
        <v>26.6</v>
      </c>
      <c r="L102" s="206"/>
    </row>
    <row r="103" spans="1:12" ht="27" x14ac:dyDescent="0.25">
      <c r="A103" s="216"/>
      <c r="B103" s="214">
        <v>98</v>
      </c>
      <c r="C103" s="215" t="s">
        <v>117</v>
      </c>
      <c r="D103" s="261">
        <v>248060</v>
      </c>
      <c r="E103" s="214" t="s">
        <v>28</v>
      </c>
      <c r="F103" s="208">
        <v>100</v>
      </c>
      <c r="G103" s="173">
        <v>2.08</v>
      </c>
      <c r="H103" s="173">
        <v>1.6</v>
      </c>
      <c r="I103" s="173">
        <v>1.5</v>
      </c>
      <c r="J103" s="186">
        <f t="shared" si="3"/>
        <v>1.73</v>
      </c>
      <c r="K103" s="172">
        <f t="shared" si="2"/>
        <v>173</v>
      </c>
      <c r="L103" s="206"/>
    </row>
    <row r="104" spans="1:12" ht="54" x14ac:dyDescent="0.25">
      <c r="A104" s="216"/>
      <c r="B104" s="214">
        <v>99</v>
      </c>
      <c r="C104" s="215" t="s">
        <v>458</v>
      </c>
      <c r="D104" s="265">
        <v>400</v>
      </c>
      <c r="E104" s="214" t="s">
        <v>28</v>
      </c>
      <c r="F104" s="207">
        <v>20</v>
      </c>
      <c r="G104" s="173">
        <v>174.9</v>
      </c>
      <c r="H104" s="173">
        <v>193.64</v>
      </c>
      <c r="I104" s="173">
        <v>197.4</v>
      </c>
      <c r="J104" s="186">
        <f t="shared" si="3"/>
        <v>188.65</v>
      </c>
      <c r="K104" s="172">
        <f t="shared" si="2"/>
        <v>3773</v>
      </c>
      <c r="L104" s="206"/>
    </row>
    <row r="105" spans="1:12" ht="27" x14ac:dyDescent="0.25">
      <c r="A105" s="396" t="s">
        <v>455</v>
      </c>
      <c r="B105" s="214">
        <v>100</v>
      </c>
      <c r="C105" s="215" t="s">
        <v>717</v>
      </c>
      <c r="D105" s="265">
        <v>400</v>
      </c>
      <c r="E105" s="214" t="s">
        <v>24</v>
      </c>
      <c r="F105" s="208">
        <v>10</v>
      </c>
      <c r="G105" s="173">
        <v>54.3</v>
      </c>
      <c r="H105" s="173">
        <v>37.75</v>
      </c>
      <c r="I105" s="173">
        <v>41.41</v>
      </c>
      <c r="J105" s="186">
        <f t="shared" si="3"/>
        <v>44.49</v>
      </c>
      <c r="K105" s="172">
        <f t="shared" si="2"/>
        <v>444.90000000000003</v>
      </c>
      <c r="L105" s="206"/>
    </row>
    <row r="106" spans="1:12" ht="27" x14ac:dyDescent="0.25">
      <c r="A106" s="397"/>
      <c r="B106" s="214">
        <v>101</v>
      </c>
      <c r="C106" s="270" t="s">
        <v>718</v>
      </c>
      <c r="D106" s="266">
        <v>400</v>
      </c>
      <c r="E106" s="214" t="s">
        <v>24</v>
      </c>
      <c r="F106" s="207">
        <v>10</v>
      </c>
      <c r="G106" s="173">
        <v>57.7</v>
      </c>
      <c r="H106" s="173">
        <v>60.32</v>
      </c>
      <c r="I106" s="173">
        <v>66.239999999999995</v>
      </c>
      <c r="J106" s="186">
        <f t="shared" si="3"/>
        <v>61.42</v>
      </c>
      <c r="K106" s="172">
        <f t="shared" si="2"/>
        <v>614.20000000000005</v>
      </c>
      <c r="L106" s="206"/>
    </row>
    <row r="107" spans="1:12" ht="27" x14ac:dyDescent="0.25">
      <c r="A107" s="397"/>
      <c r="B107" s="214">
        <v>102</v>
      </c>
      <c r="C107" s="270" t="s">
        <v>719</v>
      </c>
      <c r="D107" s="266">
        <v>400</v>
      </c>
      <c r="E107" s="214" t="s">
        <v>24</v>
      </c>
      <c r="F107" s="207">
        <v>10</v>
      </c>
      <c r="G107" s="173">
        <v>60.32</v>
      </c>
      <c r="H107" s="173">
        <v>57.7</v>
      </c>
      <c r="I107" s="173">
        <v>66.239999999999995</v>
      </c>
      <c r="J107" s="186">
        <f t="shared" si="3"/>
        <v>61.42</v>
      </c>
      <c r="K107" s="172">
        <f t="shared" si="2"/>
        <v>614.20000000000005</v>
      </c>
      <c r="L107" s="206"/>
    </row>
    <row r="108" spans="1:12" ht="27" x14ac:dyDescent="0.25">
      <c r="A108" s="398"/>
      <c r="B108" s="214">
        <v>103</v>
      </c>
      <c r="C108" s="215" t="s">
        <v>720</v>
      </c>
      <c r="D108" s="265">
        <v>400</v>
      </c>
      <c r="E108" s="214" t="s">
        <v>38</v>
      </c>
      <c r="F108" s="208">
        <v>10</v>
      </c>
      <c r="G108" s="173">
        <v>32</v>
      </c>
      <c r="H108" s="173">
        <v>54.06</v>
      </c>
      <c r="I108" s="173">
        <v>54.2</v>
      </c>
      <c r="J108" s="186">
        <f t="shared" si="3"/>
        <v>46.75</v>
      </c>
      <c r="K108" s="172">
        <f t="shared" si="2"/>
        <v>467.5</v>
      </c>
      <c r="L108" s="206"/>
    </row>
    <row r="109" spans="1:12" ht="27" x14ac:dyDescent="0.25">
      <c r="A109" s="216"/>
      <c r="B109" s="214">
        <v>104</v>
      </c>
      <c r="C109" s="215" t="s">
        <v>120</v>
      </c>
      <c r="D109" s="265">
        <v>400</v>
      </c>
      <c r="E109" s="214" t="s">
        <v>24</v>
      </c>
      <c r="F109" s="208" t="s">
        <v>696</v>
      </c>
      <c r="G109" s="173">
        <v>29.8</v>
      </c>
      <c r="H109" s="173">
        <v>59.4</v>
      </c>
      <c r="I109" s="173">
        <v>62.32</v>
      </c>
      <c r="J109" s="186">
        <f t="shared" si="3"/>
        <v>50.51</v>
      </c>
      <c r="K109" s="172"/>
      <c r="L109" s="206"/>
    </row>
    <row r="110" spans="1:12" ht="27" x14ac:dyDescent="0.25">
      <c r="A110" s="296"/>
      <c r="B110" s="214">
        <v>105</v>
      </c>
      <c r="C110" s="215" t="s">
        <v>327</v>
      </c>
      <c r="D110" s="265">
        <v>400</v>
      </c>
      <c r="E110" s="214" t="s">
        <v>129</v>
      </c>
      <c r="F110" s="208">
        <v>15</v>
      </c>
      <c r="G110" s="173">
        <v>48.9</v>
      </c>
      <c r="H110" s="173">
        <v>41.49</v>
      </c>
      <c r="I110" s="173">
        <v>34.9</v>
      </c>
      <c r="J110" s="186">
        <f t="shared" si="3"/>
        <v>41.76</v>
      </c>
      <c r="K110" s="172">
        <f t="shared" si="2"/>
        <v>626.4</v>
      </c>
      <c r="L110" s="206"/>
    </row>
    <row r="111" spans="1:12" x14ac:dyDescent="0.25">
      <c r="A111" s="216"/>
      <c r="B111" s="214">
        <v>106</v>
      </c>
      <c r="C111" s="215" t="s">
        <v>121</v>
      </c>
      <c r="D111" s="261">
        <v>278812</v>
      </c>
      <c r="E111" s="214" t="s">
        <v>28</v>
      </c>
      <c r="F111" s="208">
        <v>120</v>
      </c>
      <c r="G111" s="173">
        <v>3</v>
      </c>
      <c r="H111" s="173">
        <v>3.79</v>
      </c>
      <c r="I111" s="173">
        <v>3.32</v>
      </c>
      <c r="J111" s="186">
        <f t="shared" si="3"/>
        <v>3.37</v>
      </c>
      <c r="K111" s="172">
        <f t="shared" si="2"/>
        <v>404.40000000000003</v>
      </c>
      <c r="L111" s="206"/>
    </row>
    <row r="112" spans="1:12" ht="27" x14ac:dyDescent="0.25">
      <c r="A112" s="396" t="s">
        <v>460</v>
      </c>
      <c r="B112" s="214">
        <v>107</v>
      </c>
      <c r="C112" s="215" t="s">
        <v>721</v>
      </c>
      <c r="D112" s="261">
        <v>284663</v>
      </c>
      <c r="E112" s="214" t="s">
        <v>28</v>
      </c>
      <c r="F112" s="207">
        <v>40</v>
      </c>
      <c r="G112" s="173">
        <v>22.86</v>
      </c>
      <c r="H112" s="173">
        <v>31.43</v>
      </c>
      <c r="I112" s="173">
        <v>27.9</v>
      </c>
      <c r="J112" s="186">
        <f t="shared" si="3"/>
        <v>27.4</v>
      </c>
      <c r="K112" s="172">
        <f t="shared" si="2"/>
        <v>1096</v>
      </c>
      <c r="L112" s="206"/>
    </row>
    <row r="113" spans="1:12" ht="27" x14ac:dyDescent="0.25">
      <c r="A113" s="398"/>
      <c r="B113" s="214">
        <v>108</v>
      </c>
      <c r="C113" s="277" t="s">
        <v>722</v>
      </c>
      <c r="D113" s="267">
        <v>132128</v>
      </c>
      <c r="E113" s="214" t="s">
        <v>28</v>
      </c>
      <c r="F113" s="207">
        <v>10</v>
      </c>
      <c r="G113" s="173">
        <v>105.41</v>
      </c>
      <c r="H113" s="173">
        <v>98.9</v>
      </c>
      <c r="I113" s="173">
        <v>137.03</v>
      </c>
      <c r="J113" s="186">
        <f t="shared" si="3"/>
        <v>113.78</v>
      </c>
      <c r="K113" s="172">
        <f t="shared" si="2"/>
        <v>1137.8</v>
      </c>
      <c r="L113" s="206"/>
    </row>
    <row r="114" spans="1:12" ht="40.5" x14ac:dyDescent="0.25">
      <c r="A114" s="216"/>
      <c r="B114" s="214">
        <v>109</v>
      </c>
      <c r="C114" s="215" t="s">
        <v>461</v>
      </c>
      <c r="D114" s="265">
        <v>108715</v>
      </c>
      <c r="E114" s="214" t="s">
        <v>28</v>
      </c>
      <c r="F114" s="208">
        <v>20</v>
      </c>
      <c r="G114" s="173">
        <v>24.26</v>
      </c>
      <c r="H114" s="173">
        <v>24.03</v>
      </c>
      <c r="I114" s="173">
        <v>22.49</v>
      </c>
      <c r="J114" s="186">
        <f t="shared" si="3"/>
        <v>23.59</v>
      </c>
      <c r="K114" s="172">
        <f t="shared" si="2"/>
        <v>471.8</v>
      </c>
      <c r="L114" s="206"/>
    </row>
    <row r="115" spans="1:12" x14ac:dyDescent="0.25">
      <c r="A115" s="396" t="s">
        <v>462</v>
      </c>
      <c r="B115" s="214">
        <v>110</v>
      </c>
      <c r="C115" s="215" t="s">
        <v>122</v>
      </c>
      <c r="D115" s="261">
        <v>278970</v>
      </c>
      <c r="E115" s="214" t="s">
        <v>28</v>
      </c>
      <c r="F115" s="208">
        <v>100</v>
      </c>
      <c r="G115" s="173">
        <v>2.4</v>
      </c>
      <c r="H115" s="173">
        <v>2.44</v>
      </c>
      <c r="I115" s="173">
        <v>2.5</v>
      </c>
      <c r="J115" s="186">
        <f t="shared" si="3"/>
        <v>2.4500000000000002</v>
      </c>
      <c r="K115" s="172">
        <f t="shared" si="2"/>
        <v>245.00000000000003</v>
      </c>
      <c r="L115" s="206"/>
    </row>
    <row r="116" spans="1:12" x14ac:dyDescent="0.25">
      <c r="A116" s="398"/>
      <c r="B116" s="214">
        <v>111</v>
      </c>
      <c r="C116" s="215" t="s">
        <v>123</v>
      </c>
      <c r="D116" s="261">
        <v>391988</v>
      </c>
      <c r="E116" s="214" t="s">
        <v>28</v>
      </c>
      <c r="F116" s="208">
        <v>100</v>
      </c>
      <c r="G116" s="173">
        <v>6.82</v>
      </c>
      <c r="H116" s="173">
        <v>8.2899999999999991</v>
      </c>
      <c r="I116" s="173">
        <v>9.44</v>
      </c>
      <c r="J116" s="186">
        <f t="shared" si="3"/>
        <v>8.18</v>
      </c>
      <c r="K116" s="172">
        <f t="shared" si="2"/>
        <v>818</v>
      </c>
      <c r="L116" s="206"/>
    </row>
    <row r="117" spans="1:12" x14ac:dyDescent="0.25">
      <c r="A117" s="216"/>
      <c r="B117" s="214">
        <v>112</v>
      </c>
      <c r="C117" s="215" t="s">
        <v>124</v>
      </c>
      <c r="D117" s="261">
        <v>419261</v>
      </c>
      <c r="E117" s="214" t="s">
        <v>28</v>
      </c>
      <c r="F117" s="208">
        <v>100</v>
      </c>
      <c r="G117" s="173">
        <v>5.23</v>
      </c>
      <c r="H117" s="173">
        <v>3.4</v>
      </c>
      <c r="I117" s="173">
        <v>7</v>
      </c>
      <c r="J117" s="186">
        <f t="shared" si="3"/>
        <v>5.21</v>
      </c>
      <c r="K117" s="172">
        <f t="shared" si="2"/>
        <v>521</v>
      </c>
      <c r="L117" s="206"/>
    </row>
    <row r="118" spans="1:12" ht="27" x14ac:dyDescent="0.25">
      <c r="A118" s="216"/>
      <c r="B118" s="214">
        <v>113</v>
      </c>
      <c r="C118" s="215" t="s">
        <v>723</v>
      </c>
      <c r="D118" s="265">
        <v>19178</v>
      </c>
      <c r="E118" s="214" t="s">
        <v>129</v>
      </c>
      <c r="F118" s="207">
        <v>200</v>
      </c>
      <c r="G118" s="175">
        <v>2.79</v>
      </c>
      <c r="H118" s="175">
        <v>2.4700000000000002</v>
      </c>
      <c r="I118" s="173">
        <v>4.4000000000000004</v>
      </c>
      <c r="J118" s="186">
        <f t="shared" si="3"/>
        <v>3.22</v>
      </c>
      <c r="K118" s="172">
        <f t="shared" si="2"/>
        <v>644</v>
      </c>
      <c r="L118" s="206"/>
    </row>
    <row r="119" spans="1:12" x14ac:dyDescent="0.25">
      <c r="A119" s="216"/>
      <c r="B119" s="214">
        <v>114</v>
      </c>
      <c r="C119" s="215" t="s">
        <v>125</v>
      </c>
      <c r="D119" s="261">
        <v>279037</v>
      </c>
      <c r="E119" s="214" t="s">
        <v>28</v>
      </c>
      <c r="F119" s="208">
        <v>200</v>
      </c>
      <c r="G119" s="173">
        <v>0.69</v>
      </c>
      <c r="H119" s="173">
        <v>0.74</v>
      </c>
      <c r="I119" s="173">
        <v>1.2</v>
      </c>
      <c r="J119" s="186">
        <f t="shared" si="3"/>
        <v>0.88</v>
      </c>
      <c r="K119" s="172">
        <f t="shared" si="2"/>
        <v>176</v>
      </c>
      <c r="L119" s="206"/>
    </row>
    <row r="120" spans="1:12" x14ac:dyDescent="0.25">
      <c r="A120" s="396" t="s">
        <v>465</v>
      </c>
      <c r="B120" s="214">
        <v>115</v>
      </c>
      <c r="C120" s="215" t="s">
        <v>126</v>
      </c>
      <c r="D120" s="261">
        <v>308725</v>
      </c>
      <c r="E120" s="214" t="s">
        <v>28</v>
      </c>
      <c r="F120" s="208">
        <v>100</v>
      </c>
      <c r="G120" s="173">
        <v>24.99</v>
      </c>
      <c r="H120" s="173">
        <v>25.18</v>
      </c>
      <c r="I120" s="173">
        <v>22.82</v>
      </c>
      <c r="J120" s="186">
        <f t="shared" si="3"/>
        <v>24.33</v>
      </c>
      <c r="K120" s="172">
        <f t="shared" si="2"/>
        <v>2433</v>
      </c>
      <c r="L120" s="206"/>
    </row>
    <row r="121" spans="1:12" x14ac:dyDescent="0.25">
      <c r="A121" s="398"/>
      <c r="B121" s="214">
        <v>116</v>
      </c>
      <c r="C121" s="270" t="s">
        <v>724</v>
      </c>
      <c r="D121" s="266">
        <v>19178</v>
      </c>
      <c r="E121" s="221" t="s">
        <v>28</v>
      </c>
      <c r="F121" s="207">
        <v>50</v>
      </c>
      <c r="G121" s="173">
        <v>75.91</v>
      </c>
      <c r="H121" s="173">
        <v>74.900000000000006</v>
      </c>
      <c r="I121" s="173">
        <v>78.27</v>
      </c>
      <c r="J121" s="186">
        <f t="shared" si="3"/>
        <v>76.36</v>
      </c>
      <c r="K121" s="172">
        <f t="shared" si="2"/>
        <v>3818</v>
      </c>
      <c r="L121" s="206"/>
    </row>
    <row r="122" spans="1:12" x14ac:dyDescent="0.25">
      <c r="A122" s="216"/>
      <c r="B122" s="214">
        <v>117</v>
      </c>
      <c r="C122" s="215" t="s">
        <v>128</v>
      </c>
      <c r="D122" s="261">
        <v>321184</v>
      </c>
      <c r="E122" s="214" t="s">
        <v>129</v>
      </c>
      <c r="F122" s="208">
        <v>60</v>
      </c>
      <c r="G122" s="173">
        <v>3.25</v>
      </c>
      <c r="H122" s="173">
        <v>3.8</v>
      </c>
      <c r="I122" s="173">
        <v>3.99</v>
      </c>
      <c r="J122" s="186">
        <f t="shared" si="3"/>
        <v>3.68</v>
      </c>
      <c r="K122" s="172">
        <f t="shared" si="2"/>
        <v>220.8</v>
      </c>
      <c r="L122" s="206"/>
    </row>
    <row r="123" spans="1:12" x14ac:dyDescent="0.25">
      <c r="A123" s="216"/>
      <c r="B123" s="214">
        <v>118</v>
      </c>
      <c r="C123" s="215" t="s">
        <v>464</v>
      </c>
      <c r="D123" s="265">
        <v>32905</v>
      </c>
      <c r="E123" s="214" t="s">
        <v>28</v>
      </c>
      <c r="F123" s="208">
        <v>10</v>
      </c>
      <c r="G123" s="173">
        <v>69.900000000000006</v>
      </c>
      <c r="H123" s="173">
        <v>69</v>
      </c>
      <c r="I123" s="173">
        <v>74.31</v>
      </c>
      <c r="J123" s="186">
        <f t="shared" si="3"/>
        <v>71.069999999999993</v>
      </c>
      <c r="K123" s="172">
        <f t="shared" si="2"/>
        <v>710.69999999999993</v>
      </c>
      <c r="L123" s="206"/>
    </row>
    <row r="124" spans="1:12" ht="27" x14ac:dyDescent="0.25">
      <c r="A124" s="216"/>
      <c r="B124" s="214">
        <v>119</v>
      </c>
      <c r="C124" s="215" t="s">
        <v>261</v>
      </c>
      <c r="D124" s="261">
        <v>359556</v>
      </c>
      <c r="E124" s="214" t="s">
        <v>129</v>
      </c>
      <c r="F124" s="208">
        <v>10</v>
      </c>
      <c r="G124" s="172">
        <v>12.98</v>
      </c>
      <c r="H124" s="172">
        <v>15.99</v>
      </c>
      <c r="I124" s="172">
        <v>15.19</v>
      </c>
      <c r="J124" s="186">
        <f t="shared" si="3"/>
        <v>14.72</v>
      </c>
      <c r="K124" s="172">
        <f t="shared" si="2"/>
        <v>147.20000000000002</v>
      </c>
    </row>
    <row r="125" spans="1:12" x14ac:dyDescent="0.25">
      <c r="A125" s="216"/>
      <c r="B125" s="214">
        <v>120</v>
      </c>
      <c r="C125" s="268" t="s">
        <v>725</v>
      </c>
      <c r="D125" s="273">
        <v>32913</v>
      </c>
      <c r="E125" s="225" t="s">
        <v>28</v>
      </c>
      <c r="F125" s="269">
        <v>1</v>
      </c>
      <c r="G125" s="279">
        <v>163.4</v>
      </c>
      <c r="H125" s="279">
        <v>149.9</v>
      </c>
      <c r="I125" s="279">
        <v>139.9</v>
      </c>
      <c r="J125" s="250">
        <f t="shared" si="3"/>
        <v>151.07</v>
      </c>
      <c r="K125" s="279">
        <f t="shared" si="2"/>
        <v>151.07</v>
      </c>
    </row>
    <row r="126" spans="1:12" x14ac:dyDescent="0.25">
      <c r="A126" s="396" t="s">
        <v>466</v>
      </c>
      <c r="B126" s="214">
        <v>121</v>
      </c>
      <c r="C126" s="215" t="s">
        <v>139</v>
      </c>
      <c r="D126" s="261">
        <v>384006</v>
      </c>
      <c r="E126" s="214" t="s">
        <v>140</v>
      </c>
      <c r="F126" s="208">
        <v>100</v>
      </c>
      <c r="G126" s="172">
        <v>1.08</v>
      </c>
      <c r="H126" s="172"/>
      <c r="I126" s="172"/>
      <c r="J126" s="186">
        <f t="shared" si="3"/>
        <v>1.08</v>
      </c>
      <c r="K126" s="172">
        <f t="shared" si="2"/>
        <v>108</v>
      </c>
    </row>
    <row r="127" spans="1:12" x14ac:dyDescent="0.25">
      <c r="A127" s="397"/>
      <c r="B127" s="214">
        <v>122</v>
      </c>
      <c r="C127" s="215" t="s">
        <v>141</v>
      </c>
      <c r="D127" s="261">
        <v>364047</v>
      </c>
      <c r="E127" s="214" t="s">
        <v>140</v>
      </c>
      <c r="F127" s="208">
        <v>100</v>
      </c>
      <c r="G127" s="172">
        <v>0.9</v>
      </c>
      <c r="H127" s="172">
        <v>1.1200000000000001</v>
      </c>
      <c r="I127" s="172">
        <v>0.42</v>
      </c>
      <c r="J127" s="186">
        <f t="shared" si="3"/>
        <v>0.81</v>
      </c>
      <c r="K127" s="172">
        <f t="shared" si="2"/>
        <v>81</v>
      </c>
      <c r="L127" s="142" t="s">
        <v>629</v>
      </c>
    </row>
    <row r="128" spans="1:12" x14ac:dyDescent="0.25">
      <c r="A128" s="397"/>
      <c r="B128" s="214">
        <v>123</v>
      </c>
      <c r="C128" s="215" t="s">
        <v>142</v>
      </c>
      <c r="D128" s="261">
        <v>364046</v>
      </c>
      <c r="E128" s="214" t="s">
        <v>140</v>
      </c>
      <c r="F128" s="208">
        <v>100</v>
      </c>
      <c r="G128" s="172">
        <v>0.51</v>
      </c>
      <c r="H128" s="172"/>
      <c r="I128" s="172"/>
      <c r="J128" s="186">
        <f t="shared" si="3"/>
        <v>0.51</v>
      </c>
      <c r="K128" s="172">
        <f t="shared" si="2"/>
        <v>51</v>
      </c>
    </row>
    <row r="129" spans="1:12" ht="27" x14ac:dyDescent="0.25">
      <c r="A129" s="398"/>
      <c r="B129" s="214">
        <v>124</v>
      </c>
      <c r="C129" s="215" t="s">
        <v>143</v>
      </c>
      <c r="D129" s="261">
        <v>364045</v>
      </c>
      <c r="E129" s="214" t="s">
        <v>140</v>
      </c>
      <c r="F129" s="208">
        <v>100</v>
      </c>
      <c r="G129" s="172">
        <v>0.54</v>
      </c>
      <c r="H129" s="172"/>
      <c r="I129" s="172"/>
      <c r="J129" s="186">
        <f t="shared" si="3"/>
        <v>0.54</v>
      </c>
      <c r="K129" s="172">
        <f t="shared" si="2"/>
        <v>54</v>
      </c>
    </row>
    <row r="130" spans="1:12" ht="27" x14ac:dyDescent="0.25">
      <c r="A130" s="396" t="s">
        <v>467</v>
      </c>
      <c r="B130" s="214">
        <v>125</v>
      </c>
      <c r="C130" s="215" t="s">
        <v>144</v>
      </c>
      <c r="D130" s="261">
        <v>310233</v>
      </c>
      <c r="E130" s="214" t="s">
        <v>28</v>
      </c>
      <c r="F130" s="208">
        <v>20</v>
      </c>
      <c r="G130" s="172">
        <v>43.9</v>
      </c>
      <c r="H130" s="172"/>
      <c r="I130" s="172"/>
      <c r="J130" s="186">
        <f t="shared" si="3"/>
        <v>43.9</v>
      </c>
      <c r="K130" s="172">
        <f t="shared" si="2"/>
        <v>878</v>
      </c>
    </row>
    <row r="131" spans="1:12" ht="27" x14ac:dyDescent="0.25">
      <c r="A131" s="397"/>
      <c r="B131" s="214">
        <v>126</v>
      </c>
      <c r="C131" s="215" t="s">
        <v>146</v>
      </c>
      <c r="D131" s="261">
        <v>365838</v>
      </c>
      <c r="E131" s="214" t="s">
        <v>28</v>
      </c>
      <c r="F131" s="208">
        <v>20</v>
      </c>
      <c r="G131" s="172">
        <v>55.87</v>
      </c>
      <c r="H131" s="172"/>
      <c r="I131" s="172"/>
      <c r="J131" s="186">
        <f t="shared" si="3"/>
        <v>55.87</v>
      </c>
      <c r="K131" s="172">
        <f t="shared" si="2"/>
        <v>1117.3999999999999</v>
      </c>
    </row>
    <row r="132" spans="1:12" ht="27" x14ac:dyDescent="0.25">
      <c r="A132" s="398"/>
      <c r="B132" s="214">
        <v>127</v>
      </c>
      <c r="C132" s="256" t="s">
        <v>145</v>
      </c>
      <c r="D132" s="251">
        <v>329985</v>
      </c>
      <c r="E132" s="225" t="s">
        <v>28</v>
      </c>
      <c r="F132" s="212">
        <v>100</v>
      </c>
      <c r="G132" s="279">
        <v>12.78</v>
      </c>
      <c r="H132" s="279"/>
      <c r="I132" s="279"/>
      <c r="J132" s="250">
        <f t="shared" si="3"/>
        <v>12.78</v>
      </c>
      <c r="K132" s="279">
        <f t="shared" si="2"/>
        <v>1278</v>
      </c>
      <c r="L132" s="142" t="s">
        <v>630</v>
      </c>
    </row>
    <row r="133" spans="1:12" ht="27" x14ac:dyDescent="0.25">
      <c r="A133" s="396" t="s">
        <v>468</v>
      </c>
      <c r="B133" s="214">
        <v>128</v>
      </c>
      <c r="C133" s="215" t="s">
        <v>726</v>
      </c>
      <c r="D133" s="261">
        <v>32700</v>
      </c>
      <c r="E133" s="214" t="s">
        <v>38</v>
      </c>
      <c r="F133" s="208">
        <v>50</v>
      </c>
      <c r="G133" s="172">
        <v>20.95</v>
      </c>
      <c r="H133" s="172">
        <v>25.9</v>
      </c>
      <c r="I133" s="172">
        <v>24.35</v>
      </c>
      <c r="J133" s="186">
        <f t="shared" si="3"/>
        <v>23.73</v>
      </c>
      <c r="K133" s="172">
        <f t="shared" si="2"/>
        <v>1186.5</v>
      </c>
      <c r="L133" s="142" t="s">
        <v>631</v>
      </c>
    </row>
    <row r="134" spans="1:12" x14ac:dyDescent="0.25">
      <c r="A134" s="397"/>
      <c r="B134" s="214">
        <v>129</v>
      </c>
      <c r="C134" s="215" t="s">
        <v>148</v>
      </c>
      <c r="D134" s="261">
        <v>203144</v>
      </c>
      <c r="E134" s="214" t="s">
        <v>24</v>
      </c>
      <c r="F134" s="208">
        <v>120</v>
      </c>
      <c r="G134" s="172">
        <v>2.75</v>
      </c>
      <c r="H134" s="172">
        <v>2.12</v>
      </c>
      <c r="I134" s="172">
        <v>2.33</v>
      </c>
      <c r="J134" s="186">
        <f t="shared" si="3"/>
        <v>2.4</v>
      </c>
      <c r="K134" s="172">
        <f t="shared" ref="K134:K197" si="4">J134*F134</f>
        <v>288</v>
      </c>
    </row>
    <row r="135" spans="1:12" x14ac:dyDescent="0.25">
      <c r="A135" s="397"/>
      <c r="B135" s="214">
        <v>130</v>
      </c>
      <c r="C135" s="215" t="s">
        <v>149</v>
      </c>
      <c r="D135" s="261">
        <v>203145</v>
      </c>
      <c r="E135" s="214" t="s">
        <v>24</v>
      </c>
      <c r="F135" s="208">
        <v>40</v>
      </c>
      <c r="G135" s="172">
        <v>11.41</v>
      </c>
      <c r="H135" s="172">
        <v>10.57</v>
      </c>
      <c r="I135" s="172">
        <v>3.5</v>
      </c>
      <c r="J135" s="186">
        <f t="shared" ref="J135:J198" si="5">ROUND(AVERAGE(G135:I135),2)</f>
        <v>8.49</v>
      </c>
      <c r="K135" s="172">
        <f t="shared" si="4"/>
        <v>339.6</v>
      </c>
    </row>
    <row r="136" spans="1:12" ht="27" x14ac:dyDescent="0.25">
      <c r="A136" s="397"/>
      <c r="B136" s="214">
        <v>131</v>
      </c>
      <c r="C136" s="256" t="s">
        <v>150</v>
      </c>
      <c r="D136" s="255">
        <v>332121</v>
      </c>
      <c r="E136" s="225" t="s">
        <v>24</v>
      </c>
      <c r="F136" s="212">
        <v>40</v>
      </c>
      <c r="G136" s="279">
        <v>11.83</v>
      </c>
      <c r="H136" s="279"/>
      <c r="I136" s="279"/>
      <c r="J136" s="250">
        <f t="shared" si="5"/>
        <v>11.83</v>
      </c>
      <c r="K136" s="279">
        <f t="shared" si="4"/>
        <v>473.2</v>
      </c>
    </row>
    <row r="137" spans="1:12" ht="27" x14ac:dyDescent="0.25">
      <c r="A137" s="397"/>
      <c r="B137" s="214">
        <v>132</v>
      </c>
      <c r="C137" s="215" t="s">
        <v>151</v>
      </c>
      <c r="D137" s="261">
        <v>365511</v>
      </c>
      <c r="E137" s="214" t="s">
        <v>24</v>
      </c>
      <c r="F137" s="208">
        <v>30</v>
      </c>
      <c r="G137" s="172">
        <v>16.940000000000001</v>
      </c>
      <c r="H137" s="172">
        <v>24.39</v>
      </c>
      <c r="I137" s="172">
        <v>7.5</v>
      </c>
      <c r="J137" s="186">
        <f t="shared" si="5"/>
        <v>16.28</v>
      </c>
      <c r="K137" s="172">
        <f t="shared" si="4"/>
        <v>488.40000000000003</v>
      </c>
    </row>
    <row r="138" spans="1:12" ht="27" x14ac:dyDescent="0.25">
      <c r="A138" s="397"/>
      <c r="B138" s="214">
        <v>133</v>
      </c>
      <c r="C138" s="215" t="s">
        <v>727</v>
      </c>
      <c r="D138" s="261">
        <v>291737</v>
      </c>
      <c r="E138" s="214" t="s">
        <v>24</v>
      </c>
      <c r="F138" s="208">
        <v>30</v>
      </c>
      <c r="G138" s="172">
        <v>7.52</v>
      </c>
      <c r="H138" s="172"/>
      <c r="I138" s="172"/>
      <c r="J138" s="186">
        <f t="shared" si="5"/>
        <v>7.52</v>
      </c>
      <c r="K138" s="172">
        <f t="shared" si="4"/>
        <v>225.6</v>
      </c>
    </row>
    <row r="139" spans="1:12" ht="27" x14ac:dyDescent="0.25">
      <c r="A139" s="398"/>
      <c r="B139" s="214">
        <v>134</v>
      </c>
      <c r="C139" s="256" t="s">
        <v>728</v>
      </c>
      <c r="D139" s="255">
        <v>242696</v>
      </c>
      <c r="E139" s="225" t="s">
        <v>38</v>
      </c>
      <c r="F139" s="212">
        <v>30</v>
      </c>
      <c r="G139" s="279">
        <v>6.84</v>
      </c>
      <c r="H139" s="279"/>
      <c r="I139" s="279"/>
      <c r="J139" s="250">
        <f t="shared" si="5"/>
        <v>6.84</v>
      </c>
      <c r="K139" s="279">
        <f t="shared" si="4"/>
        <v>205.2</v>
      </c>
    </row>
    <row r="140" spans="1:12" x14ac:dyDescent="0.25">
      <c r="A140" s="396" t="s">
        <v>471</v>
      </c>
      <c r="B140" s="214">
        <v>135</v>
      </c>
      <c r="C140" s="270" t="s">
        <v>729</v>
      </c>
      <c r="D140" s="274">
        <v>233842</v>
      </c>
      <c r="E140" s="271" t="s">
        <v>28</v>
      </c>
      <c r="F140" s="269">
        <v>10</v>
      </c>
      <c r="G140" s="279">
        <v>3.87</v>
      </c>
      <c r="H140" s="279"/>
      <c r="I140" s="279"/>
      <c r="J140" s="250">
        <f t="shared" si="5"/>
        <v>3.87</v>
      </c>
      <c r="K140" s="279">
        <f t="shared" si="4"/>
        <v>38.700000000000003</v>
      </c>
    </row>
    <row r="141" spans="1:12" x14ac:dyDescent="0.25">
      <c r="A141" s="398"/>
      <c r="B141" s="214">
        <v>136</v>
      </c>
      <c r="C141" s="270" t="s">
        <v>730</v>
      </c>
      <c r="D141" s="274">
        <v>233843</v>
      </c>
      <c r="E141" s="271" t="s">
        <v>28</v>
      </c>
      <c r="F141" s="269">
        <v>10</v>
      </c>
      <c r="G141" s="279">
        <v>4.54</v>
      </c>
      <c r="H141" s="279"/>
      <c r="I141" s="279"/>
      <c r="J141" s="250">
        <f t="shared" si="5"/>
        <v>4.54</v>
      </c>
      <c r="K141" s="279">
        <f t="shared" si="4"/>
        <v>45.4</v>
      </c>
    </row>
    <row r="142" spans="1:12" ht="27" x14ac:dyDescent="0.25">
      <c r="A142" s="216"/>
      <c r="B142" s="214">
        <v>137</v>
      </c>
      <c r="C142" s="256" t="s">
        <v>395</v>
      </c>
      <c r="D142" s="255">
        <v>133124</v>
      </c>
      <c r="E142" s="225" t="s">
        <v>333</v>
      </c>
      <c r="F142" s="212">
        <v>100</v>
      </c>
      <c r="G142" s="279">
        <v>27</v>
      </c>
      <c r="H142" s="279">
        <v>30.5</v>
      </c>
      <c r="I142" s="279">
        <v>35.6</v>
      </c>
      <c r="J142" s="250">
        <f t="shared" si="5"/>
        <v>31.03</v>
      </c>
      <c r="K142" s="279">
        <f t="shared" si="4"/>
        <v>3103</v>
      </c>
    </row>
    <row r="143" spans="1:12" ht="27" x14ac:dyDescent="0.25">
      <c r="A143" s="216"/>
      <c r="B143" s="214">
        <v>138</v>
      </c>
      <c r="C143" s="215" t="s">
        <v>153</v>
      </c>
      <c r="D143" s="261">
        <v>337565</v>
      </c>
      <c r="E143" s="214" t="s">
        <v>38</v>
      </c>
      <c r="F143" s="208">
        <v>50</v>
      </c>
      <c r="G143" s="172">
        <v>11.35</v>
      </c>
      <c r="H143" s="172"/>
      <c r="I143" s="172"/>
      <c r="J143" s="186">
        <f t="shared" si="5"/>
        <v>11.35</v>
      </c>
      <c r="K143" s="172">
        <f t="shared" si="4"/>
        <v>567.5</v>
      </c>
    </row>
    <row r="144" spans="1:12" ht="27" x14ac:dyDescent="0.25">
      <c r="A144" s="216"/>
      <c r="B144" s="214">
        <v>139</v>
      </c>
      <c r="C144" s="215" t="s">
        <v>590</v>
      </c>
      <c r="D144" s="261">
        <v>256554</v>
      </c>
      <c r="E144" s="214" t="s">
        <v>28</v>
      </c>
      <c r="F144" s="208">
        <v>60</v>
      </c>
      <c r="G144" s="172">
        <v>1.1599999999999999</v>
      </c>
      <c r="H144" s="172"/>
      <c r="I144" s="172"/>
      <c r="J144" s="186">
        <f t="shared" si="5"/>
        <v>1.1599999999999999</v>
      </c>
      <c r="K144" s="172">
        <f t="shared" si="4"/>
        <v>69.599999999999994</v>
      </c>
      <c r="L144" s="142" t="s">
        <v>660</v>
      </c>
    </row>
    <row r="145" spans="1:11" ht="27" x14ac:dyDescent="0.25">
      <c r="A145" s="396" t="s">
        <v>474</v>
      </c>
      <c r="B145" s="214">
        <v>140</v>
      </c>
      <c r="C145" s="256" t="s">
        <v>469</v>
      </c>
      <c r="D145" s="255">
        <v>259466</v>
      </c>
      <c r="E145" s="225" t="s">
        <v>24</v>
      </c>
      <c r="F145" s="269" t="s">
        <v>696</v>
      </c>
      <c r="G145" s="279">
        <v>10.19</v>
      </c>
      <c r="H145" s="279"/>
      <c r="I145" s="279"/>
      <c r="J145" s="250">
        <f t="shared" si="5"/>
        <v>10.19</v>
      </c>
      <c r="K145" s="279"/>
    </row>
    <row r="146" spans="1:11" ht="40.5" x14ac:dyDescent="0.25">
      <c r="A146" s="398"/>
      <c r="B146" s="214">
        <v>141</v>
      </c>
      <c r="C146" s="256" t="s">
        <v>470</v>
      </c>
      <c r="D146" s="255">
        <v>368747</v>
      </c>
      <c r="E146" s="225" t="s">
        <v>24</v>
      </c>
      <c r="F146" s="269" t="s">
        <v>696</v>
      </c>
      <c r="G146" s="279">
        <v>75.5</v>
      </c>
      <c r="H146" s="279">
        <v>56.7</v>
      </c>
      <c r="I146" s="279">
        <v>63.5</v>
      </c>
      <c r="J146" s="250">
        <f t="shared" si="5"/>
        <v>65.23</v>
      </c>
      <c r="K146" s="279"/>
    </row>
    <row r="147" spans="1:11" ht="40.5" x14ac:dyDescent="0.25">
      <c r="A147" s="216"/>
      <c r="B147" s="214">
        <v>142</v>
      </c>
      <c r="C147" s="215" t="s">
        <v>155</v>
      </c>
      <c r="D147" s="261">
        <v>272348</v>
      </c>
      <c r="E147" s="214" t="s">
        <v>28</v>
      </c>
      <c r="F147" s="208">
        <v>300</v>
      </c>
      <c r="G147" s="172">
        <v>0.42</v>
      </c>
      <c r="H147" s="172"/>
      <c r="I147" s="172"/>
      <c r="J147" s="186">
        <f t="shared" si="5"/>
        <v>0.42</v>
      </c>
      <c r="K147" s="172">
        <f t="shared" si="4"/>
        <v>126</v>
      </c>
    </row>
    <row r="148" spans="1:11" ht="40.5" x14ac:dyDescent="0.25">
      <c r="A148" s="396" t="s">
        <v>475</v>
      </c>
      <c r="B148" s="214">
        <v>143</v>
      </c>
      <c r="C148" s="215" t="s">
        <v>156</v>
      </c>
      <c r="D148" s="261">
        <v>291099</v>
      </c>
      <c r="E148" s="214" t="s">
        <v>28</v>
      </c>
      <c r="F148" s="208">
        <v>120</v>
      </c>
      <c r="G148" s="172">
        <v>2.61</v>
      </c>
      <c r="H148" s="172"/>
      <c r="I148" s="172"/>
      <c r="J148" s="186">
        <f t="shared" si="5"/>
        <v>2.61</v>
      </c>
      <c r="K148" s="172">
        <f t="shared" si="4"/>
        <v>313.2</v>
      </c>
    </row>
    <row r="149" spans="1:11" ht="40.5" x14ac:dyDescent="0.25">
      <c r="A149" s="397"/>
      <c r="B149" s="214">
        <v>144</v>
      </c>
      <c r="C149" s="215" t="s">
        <v>157</v>
      </c>
      <c r="D149" s="261">
        <v>239864</v>
      </c>
      <c r="E149" s="214" t="s">
        <v>28</v>
      </c>
      <c r="F149" s="208">
        <v>120</v>
      </c>
      <c r="G149" s="172">
        <v>3.13</v>
      </c>
      <c r="H149" s="172"/>
      <c r="I149" s="172"/>
      <c r="J149" s="186">
        <f t="shared" si="5"/>
        <v>3.13</v>
      </c>
      <c r="K149" s="172">
        <f t="shared" si="4"/>
        <v>375.59999999999997</v>
      </c>
    </row>
    <row r="150" spans="1:11" ht="40.5" x14ac:dyDescent="0.25">
      <c r="A150" s="398"/>
      <c r="B150" s="214">
        <v>145</v>
      </c>
      <c r="C150" s="215" t="s">
        <v>158</v>
      </c>
      <c r="D150" s="261">
        <v>252587</v>
      </c>
      <c r="E150" s="214" t="s">
        <v>28</v>
      </c>
      <c r="F150" s="208">
        <v>120</v>
      </c>
      <c r="G150" s="172">
        <v>3.28</v>
      </c>
      <c r="H150" s="172"/>
      <c r="I150" s="172"/>
      <c r="J150" s="186">
        <f t="shared" si="5"/>
        <v>3.28</v>
      </c>
      <c r="K150" s="172">
        <f t="shared" si="4"/>
        <v>393.59999999999997</v>
      </c>
    </row>
    <row r="151" spans="1:11" ht="27" x14ac:dyDescent="0.25">
      <c r="A151" s="216"/>
      <c r="B151" s="214">
        <v>146</v>
      </c>
      <c r="C151" s="256" t="s">
        <v>591</v>
      </c>
      <c r="D151" s="255">
        <v>256942</v>
      </c>
      <c r="E151" s="225" t="s">
        <v>28</v>
      </c>
      <c r="F151" s="212">
        <v>50</v>
      </c>
      <c r="G151" s="279">
        <v>16.649999999999999</v>
      </c>
      <c r="H151" s="279"/>
      <c r="I151" s="279"/>
      <c r="J151" s="250">
        <f t="shared" si="5"/>
        <v>16.649999999999999</v>
      </c>
      <c r="K151" s="279">
        <f t="shared" si="4"/>
        <v>832.49999999999989</v>
      </c>
    </row>
    <row r="152" spans="1:11" ht="27" x14ac:dyDescent="0.25">
      <c r="A152" s="216"/>
      <c r="B152" s="214">
        <v>147</v>
      </c>
      <c r="C152" s="215" t="s">
        <v>731</v>
      </c>
      <c r="D152" s="261">
        <v>245187</v>
      </c>
      <c r="E152" s="214" t="s">
        <v>28</v>
      </c>
      <c r="F152" s="208">
        <v>100</v>
      </c>
      <c r="G152" s="172">
        <v>6.82</v>
      </c>
      <c r="H152" s="172"/>
      <c r="I152" s="172"/>
      <c r="J152" s="186">
        <f t="shared" si="5"/>
        <v>6.82</v>
      </c>
      <c r="K152" s="172">
        <f t="shared" si="4"/>
        <v>682</v>
      </c>
    </row>
    <row r="153" spans="1:11" ht="27" x14ac:dyDescent="0.25">
      <c r="A153" s="216"/>
      <c r="B153" s="214">
        <v>148</v>
      </c>
      <c r="C153" s="256" t="s">
        <v>732</v>
      </c>
      <c r="D153" s="255">
        <v>133124</v>
      </c>
      <c r="E153" s="225" t="s">
        <v>28</v>
      </c>
      <c r="F153" s="269">
        <v>50</v>
      </c>
      <c r="G153" s="279">
        <v>26.6</v>
      </c>
      <c r="H153" s="175">
        <v>29.9</v>
      </c>
      <c r="I153" s="279">
        <v>24.12</v>
      </c>
      <c r="J153" s="250">
        <f t="shared" si="5"/>
        <v>26.87</v>
      </c>
      <c r="K153" s="279">
        <f t="shared" si="4"/>
        <v>1343.5</v>
      </c>
    </row>
    <row r="154" spans="1:11" x14ac:dyDescent="0.25">
      <c r="A154" s="216"/>
      <c r="B154" s="214">
        <v>149</v>
      </c>
      <c r="C154" s="270" t="s">
        <v>733</v>
      </c>
      <c r="D154" s="274">
        <v>440394</v>
      </c>
      <c r="E154" s="271" t="s">
        <v>28</v>
      </c>
      <c r="F154" s="269">
        <v>50</v>
      </c>
      <c r="G154" s="175">
        <v>2.4</v>
      </c>
      <c r="H154" s="175">
        <v>1.79</v>
      </c>
      <c r="I154" s="175">
        <v>2.5299999999999998</v>
      </c>
      <c r="J154" s="250">
        <f t="shared" si="5"/>
        <v>2.2400000000000002</v>
      </c>
      <c r="K154" s="279">
        <f t="shared" si="4"/>
        <v>112.00000000000001</v>
      </c>
    </row>
    <row r="155" spans="1:11" ht="27" x14ac:dyDescent="0.25">
      <c r="A155" s="216"/>
      <c r="B155" s="214">
        <v>150</v>
      </c>
      <c r="C155" s="256" t="s">
        <v>473</v>
      </c>
      <c r="D155" s="251">
        <v>397768</v>
      </c>
      <c r="E155" s="260" t="s">
        <v>38</v>
      </c>
      <c r="F155" s="212">
        <v>100</v>
      </c>
      <c r="G155" s="279">
        <v>15.8</v>
      </c>
      <c r="H155" s="279">
        <v>14</v>
      </c>
      <c r="I155" s="279">
        <v>14.9</v>
      </c>
      <c r="J155" s="250">
        <f t="shared" si="5"/>
        <v>14.9</v>
      </c>
      <c r="K155" s="279">
        <f t="shared" si="4"/>
        <v>1490</v>
      </c>
    </row>
    <row r="156" spans="1:11" ht="54" x14ac:dyDescent="0.25">
      <c r="A156" s="214"/>
      <c r="B156" s="214">
        <v>151</v>
      </c>
      <c r="C156" s="256" t="s">
        <v>477</v>
      </c>
      <c r="D156" s="251">
        <v>150278</v>
      </c>
      <c r="E156" s="260" t="s">
        <v>28</v>
      </c>
      <c r="F156" s="269">
        <v>100</v>
      </c>
      <c r="G156" s="279">
        <v>43.2</v>
      </c>
      <c r="H156" s="175">
        <v>38.9</v>
      </c>
      <c r="I156" s="279">
        <v>52.53</v>
      </c>
      <c r="J156" s="250">
        <f t="shared" si="5"/>
        <v>44.88</v>
      </c>
      <c r="K156" s="279">
        <f t="shared" si="4"/>
        <v>4488</v>
      </c>
    </row>
    <row r="157" spans="1:11" x14ac:dyDescent="0.25">
      <c r="A157" s="216"/>
      <c r="B157" s="214">
        <v>152</v>
      </c>
      <c r="C157" s="256" t="s">
        <v>345</v>
      </c>
      <c r="D157" s="255">
        <v>299040</v>
      </c>
      <c r="E157" s="225" t="s">
        <v>70</v>
      </c>
      <c r="F157" s="272">
        <v>5000</v>
      </c>
      <c r="G157" s="279">
        <v>0.68720000000000003</v>
      </c>
      <c r="H157" s="279">
        <v>0.56000000000000005</v>
      </c>
      <c r="I157" s="279">
        <v>1.0567</v>
      </c>
      <c r="J157" s="250">
        <f t="shared" si="5"/>
        <v>0.77</v>
      </c>
      <c r="K157" s="279">
        <f t="shared" si="4"/>
        <v>3850</v>
      </c>
    </row>
    <row r="158" spans="1:11" ht="27" x14ac:dyDescent="0.25">
      <c r="A158" s="216"/>
      <c r="B158" s="214">
        <v>153</v>
      </c>
      <c r="C158" s="215" t="s">
        <v>344</v>
      </c>
      <c r="D158" s="261">
        <v>230781</v>
      </c>
      <c r="E158" s="214" t="s">
        <v>70</v>
      </c>
      <c r="F158" s="211">
        <v>2000</v>
      </c>
      <c r="G158" s="280">
        <v>0.10879999999999999</v>
      </c>
      <c r="H158" s="280"/>
      <c r="I158" s="280"/>
      <c r="J158" s="186">
        <f t="shared" si="5"/>
        <v>0.11</v>
      </c>
      <c r="K158" s="280">
        <f t="shared" si="4"/>
        <v>220</v>
      </c>
    </row>
    <row r="159" spans="1:11" ht="189" x14ac:dyDescent="0.25">
      <c r="A159" s="216"/>
      <c r="B159" s="214">
        <v>154</v>
      </c>
      <c r="C159" s="215" t="s">
        <v>346</v>
      </c>
      <c r="D159" s="261">
        <v>347498</v>
      </c>
      <c r="E159" s="214" t="s">
        <v>38</v>
      </c>
      <c r="F159" s="211">
        <v>2000</v>
      </c>
      <c r="G159" s="172">
        <v>16.239999999999998</v>
      </c>
      <c r="H159" s="172"/>
      <c r="I159" s="172"/>
      <c r="J159" s="186">
        <f t="shared" si="5"/>
        <v>16.239999999999998</v>
      </c>
      <c r="K159" s="172">
        <f t="shared" si="4"/>
        <v>32479.999999999996</v>
      </c>
    </row>
    <row r="160" spans="1:11" ht="27" x14ac:dyDescent="0.25">
      <c r="A160" s="216"/>
      <c r="B160" s="214">
        <v>155</v>
      </c>
      <c r="C160" s="215" t="s">
        <v>790</v>
      </c>
      <c r="D160" s="295">
        <v>203529</v>
      </c>
      <c r="E160" s="214" t="s">
        <v>70</v>
      </c>
      <c r="F160" s="208">
        <v>100</v>
      </c>
      <c r="G160" s="172">
        <v>7.3999999999999996E-2</v>
      </c>
      <c r="H160" s="172"/>
      <c r="I160" s="172"/>
      <c r="J160" s="186">
        <f t="shared" si="5"/>
        <v>7.0000000000000007E-2</v>
      </c>
      <c r="K160" s="172">
        <f t="shared" si="4"/>
        <v>7.0000000000000009</v>
      </c>
    </row>
    <row r="161" spans="1:12" ht="27" x14ac:dyDescent="0.25">
      <c r="A161" s="216"/>
      <c r="B161" s="214">
        <v>156</v>
      </c>
      <c r="C161" s="215" t="s">
        <v>791</v>
      </c>
      <c r="D161" s="295">
        <v>203526</v>
      </c>
      <c r="E161" s="214" t="s">
        <v>70</v>
      </c>
      <c r="F161" s="208">
        <v>200</v>
      </c>
      <c r="G161" s="172">
        <v>9.8100000000000007E-2</v>
      </c>
      <c r="H161" s="172">
        <v>0.64900000000000002</v>
      </c>
      <c r="I161" s="172">
        <v>0.14000000000000001</v>
      </c>
      <c r="J161" s="186">
        <f t="shared" si="5"/>
        <v>0.3</v>
      </c>
      <c r="K161" s="172">
        <f t="shared" si="4"/>
        <v>60</v>
      </c>
    </row>
    <row r="162" spans="1:12" ht="27" x14ac:dyDescent="0.25">
      <c r="A162" s="396" t="s">
        <v>479</v>
      </c>
      <c r="B162" s="214">
        <v>157</v>
      </c>
      <c r="C162" s="215" t="s">
        <v>480</v>
      </c>
      <c r="D162" s="261">
        <v>301347</v>
      </c>
      <c r="E162" s="214" t="s">
        <v>129</v>
      </c>
      <c r="F162" s="208">
        <v>10</v>
      </c>
      <c r="G162" s="174">
        <v>50.67</v>
      </c>
      <c r="H162" s="172">
        <v>52.9</v>
      </c>
      <c r="I162" s="172">
        <v>43.4</v>
      </c>
      <c r="J162" s="186">
        <f t="shared" si="5"/>
        <v>48.99</v>
      </c>
      <c r="K162" s="172">
        <f t="shared" si="4"/>
        <v>489.90000000000003</v>
      </c>
    </row>
    <row r="163" spans="1:12" ht="27" x14ac:dyDescent="0.25">
      <c r="A163" s="397"/>
      <c r="B163" s="214">
        <v>158</v>
      </c>
      <c r="C163" s="215" t="s">
        <v>481</v>
      </c>
      <c r="D163" s="261">
        <v>301346</v>
      </c>
      <c r="E163" s="214" t="s">
        <v>129</v>
      </c>
      <c r="F163" s="208">
        <v>10</v>
      </c>
      <c r="G163" s="172">
        <v>19.8</v>
      </c>
      <c r="H163" s="172">
        <v>38.99</v>
      </c>
      <c r="I163" s="172">
        <v>39.9</v>
      </c>
      <c r="J163" s="186">
        <f t="shared" si="5"/>
        <v>32.9</v>
      </c>
      <c r="K163" s="172">
        <f t="shared" si="4"/>
        <v>329</v>
      </c>
    </row>
    <row r="164" spans="1:12" ht="27" x14ac:dyDescent="0.25">
      <c r="A164" s="397"/>
      <c r="B164" s="214">
        <v>159</v>
      </c>
      <c r="C164" s="215" t="s">
        <v>482</v>
      </c>
      <c r="D164" s="261">
        <v>301350</v>
      </c>
      <c r="E164" s="214" t="s">
        <v>129</v>
      </c>
      <c r="F164" s="208">
        <v>10</v>
      </c>
      <c r="G164" s="172">
        <v>30.96</v>
      </c>
      <c r="H164" s="172"/>
      <c r="I164" s="172"/>
      <c r="J164" s="186">
        <f t="shared" si="5"/>
        <v>30.96</v>
      </c>
      <c r="K164" s="172">
        <f t="shared" si="4"/>
        <v>309.60000000000002</v>
      </c>
      <c r="L164" s="142" t="s">
        <v>662</v>
      </c>
    </row>
    <row r="165" spans="1:12" ht="27" x14ac:dyDescent="0.25">
      <c r="A165" s="398"/>
      <c r="B165" s="214">
        <v>160</v>
      </c>
      <c r="C165" s="215" t="s">
        <v>178</v>
      </c>
      <c r="D165" s="261">
        <v>300701</v>
      </c>
      <c r="E165" s="214" t="s">
        <v>129</v>
      </c>
      <c r="F165" s="208">
        <v>20</v>
      </c>
      <c r="G165" s="172">
        <v>30.22</v>
      </c>
      <c r="H165" s="172"/>
      <c r="I165" s="172"/>
      <c r="J165" s="186">
        <f t="shared" si="5"/>
        <v>30.22</v>
      </c>
      <c r="K165" s="172">
        <f t="shared" si="4"/>
        <v>604.4</v>
      </c>
    </row>
    <row r="166" spans="1:12" ht="27" x14ac:dyDescent="0.25">
      <c r="A166" s="216"/>
      <c r="B166" s="214">
        <v>161</v>
      </c>
      <c r="C166" s="215" t="s">
        <v>180</v>
      </c>
      <c r="D166" s="261">
        <v>322034</v>
      </c>
      <c r="E166" s="214" t="s">
        <v>129</v>
      </c>
      <c r="F166" s="208">
        <v>20</v>
      </c>
      <c r="G166" s="172">
        <v>1</v>
      </c>
      <c r="H166" s="172">
        <v>1.71</v>
      </c>
      <c r="I166" s="172">
        <v>1.2</v>
      </c>
      <c r="J166" s="186">
        <f t="shared" si="5"/>
        <v>1.3</v>
      </c>
      <c r="K166" s="172">
        <f t="shared" si="4"/>
        <v>26</v>
      </c>
    </row>
    <row r="167" spans="1:12" ht="40.5" x14ac:dyDescent="0.25">
      <c r="A167" s="216"/>
      <c r="B167" s="214">
        <v>162</v>
      </c>
      <c r="C167" s="215" t="s">
        <v>483</v>
      </c>
      <c r="D167" s="261">
        <v>250359</v>
      </c>
      <c r="E167" s="214" t="s">
        <v>38</v>
      </c>
      <c r="F167" s="207">
        <v>100</v>
      </c>
      <c r="G167" s="172">
        <v>10.47</v>
      </c>
      <c r="H167" s="172"/>
      <c r="I167" s="172"/>
      <c r="J167" s="186">
        <f t="shared" si="5"/>
        <v>10.47</v>
      </c>
      <c r="K167" s="172">
        <f t="shared" si="4"/>
        <v>1047</v>
      </c>
    </row>
    <row r="168" spans="1:12" ht="27" x14ac:dyDescent="0.25">
      <c r="A168" s="216"/>
      <c r="B168" s="214">
        <v>163</v>
      </c>
      <c r="C168" s="256" t="s">
        <v>734</v>
      </c>
      <c r="D168" s="255">
        <v>407122</v>
      </c>
      <c r="E168" s="225" t="s">
        <v>38</v>
      </c>
      <c r="F168" s="269">
        <v>100</v>
      </c>
      <c r="G168" s="279">
        <v>4.1779999999999999</v>
      </c>
      <c r="H168" s="279">
        <v>10</v>
      </c>
      <c r="I168" s="279">
        <v>2.62</v>
      </c>
      <c r="J168" s="250">
        <f t="shared" si="5"/>
        <v>5.6</v>
      </c>
      <c r="K168" s="279">
        <f t="shared" si="4"/>
        <v>560</v>
      </c>
    </row>
    <row r="169" spans="1:12" x14ac:dyDescent="0.25">
      <c r="A169" s="216"/>
      <c r="B169" s="214">
        <v>164</v>
      </c>
      <c r="C169" s="215" t="s">
        <v>181</v>
      </c>
      <c r="D169" s="261">
        <v>249095</v>
      </c>
      <c r="E169" s="214" t="s">
        <v>70</v>
      </c>
      <c r="F169" s="211">
        <v>3000</v>
      </c>
      <c r="G169" s="172">
        <v>0.18</v>
      </c>
      <c r="H169" s="172">
        <v>0.25</v>
      </c>
      <c r="I169" s="172">
        <v>0.19639999999999999</v>
      </c>
      <c r="J169" s="186">
        <f t="shared" si="5"/>
        <v>0.21</v>
      </c>
      <c r="K169" s="172">
        <f t="shared" si="4"/>
        <v>630</v>
      </c>
    </row>
    <row r="170" spans="1:12" ht="27" x14ac:dyDescent="0.25">
      <c r="A170" s="396" t="s">
        <v>484</v>
      </c>
      <c r="B170" s="214">
        <v>165</v>
      </c>
      <c r="C170" s="215" t="s">
        <v>485</v>
      </c>
      <c r="D170" s="261">
        <v>370495</v>
      </c>
      <c r="E170" s="214" t="s">
        <v>70</v>
      </c>
      <c r="F170" s="207">
        <v>30</v>
      </c>
      <c r="G170" s="172">
        <v>1.83</v>
      </c>
      <c r="H170" s="172"/>
      <c r="I170" s="172"/>
      <c r="J170" s="186">
        <f t="shared" si="5"/>
        <v>1.83</v>
      </c>
      <c r="K170" s="172">
        <f t="shared" si="4"/>
        <v>54.900000000000006</v>
      </c>
    </row>
    <row r="171" spans="1:12" ht="27" x14ac:dyDescent="0.25">
      <c r="A171" s="397"/>
      <c r="B171" s="214">
        <v>166</v>
      </c>
      <c r="C171" s="215" t="s">
        <v>486</v>
      </c>
      <c r="D171" s="261">
        <v>370490</v>
      </c>
      <c r="E171" s="214" t="s">
        <v>70</v>
      </c>
      <c r="F171" s="207">
        <v>30</v>
      </c>
      <c r="G171" s="172">
        <v>1.74</v>
      </c>
      <c r="H171" s="172"/>
      <c r="I171" s="172"/>
      <c r="J171" s="186">
        <f t="shared" si="5"/>
        <v>1.74</v>
      </c>
      <c r="K171" s="172">
        <f t="shared" si="4"/>
        <v>52.2</v>
      </c>
    </row>
    <row r="172" spans="1:12" ht="27" x14ac:dyDescent="0.25">
      <c r="A172" s="397"/>
      <c r="B172" s="214">
        <v>167</v>
      </c>
      <c r="C172" s="215" t="s">
        <v>487</v>
      </c>
      <c r="D172" s="261">
        <v>370493</v>
      </c>
      <c r="E172" s="214" t="s">
        <v>70</v>
      </c>
      <c r="F172" s="207">
        <v>30</v>
      </c>
      <c r="G172" s="172">
        <v>1.1599999999999999</v>
      </c>
      <c r="H172" s="172"/>
      <c r="I172" s="172"/>
      <c r="J172" s="186">
        <f t="shared" si="5"/>
        <v>1.1599999999999999</v>
      </c>
      <c r="K172" s="172">
        <f t="shared" si="4"/>
        <v>34.799999999999997</v>
      </c>
    </row>
    <row r="173" spans="1:12" ht="27" x14ac:dyDescent="0.25">
      <c r="A173" s="397"/>
      <c r="B173" s="214">
        <v>168</v>
      </c>
      <c r="C173" s="215" t="s">
        <v>488</v>
      </c>
      <c r="D173" s="261">
        <v>390681</v>
      </c>
      <c r="E173" s="214" t="s">
        <v>70</v>
      </c>
      <c r="F173" s="207">
        <v>30</v>
      </c>
      <c r="G173" s="172">
        <v>1.29</v>
      </c>
      <c r="H173" s="172">
        <v>1.72</v>
      </c>
      <c r="I173" s="172">
        <v>1.83</v>
      </c>
      <c r="J173" s="186">
        <f t="shared" si="5"/>
        <v>1.61</v>
      </c>
      <c r="K173" s="172">
        <f t="shared" si="4"/>
        <v>48.300000000000004</v>
      </c>
    </row>
    <row r="174" spans="1:12" ht="27" x14ac:dyDescent="0.25">
      <c r="A174" s="397"/>
      <c r="B174" s="214">
        <v>169</v>
      </c>
      <c r="C174" s="215" t="s">
        <v>489</v>
      </c>
      <c r="D174" s="261">
        <v>370492</v>
      </c>
      <c r="E174" s="214" t="s">
        <v>70</v>
      </c>
      <c r="F174" s="207">
        <v>30</v>
      </c>
      <c r="G174" s="172">
        <v>1.68</v>
      </c>
      <c r="H174" s="172"/>
      <c r="I174" s="172"/>
      <c r="J174" s="186">
        <f t="shared" si="5"/>
        <v>1.68</v>
      </c>
      <c r="K174" s="172">
        <f t="shared" si="4"/>
        <v>50.4</v>
      </c>
    </row>
    <row r="175" spans="1:12" ht="27" x14ac:dyDescent="0.25">
      <c r="A175" s="397"/>
      <c r="B175" s="214">
        <v>170</v>
      </c>
      <c r="C175" s="215" t="s">
        <v>490</v>
      </c>
      <c r="D175" s="261">
        <v>262740</v>
      </c>
      <c r="E175" s="214" t="s">
        <v>70</v>
      </c>
      <c r="F175" s="207">
        <v>30</v>
      </c>
      <c r="G175" s="172">
        <v>1.73</v>
      </c>
      <c r="H175" s="172"/>
      <c r="I175" s="172"/>
      <c r="J175" s="186">
        <f t="shared" si="5"/>
        <v>1.73</v>
      </c>
      <c r="K175" s="172">
        <f t="shared" si="4"/>
        <v>51.9</v>
      </c>
    </row>
    <row r="176" spans="1:12" ht="27" x14ac:dyDescent="0.25">
      <c r="A176" s="398"/>
      <c r="B176" s="214">
        <v>171</v>
      </c>
      <c r="C176" s="215" t="s">
        <v>491</v>
      </c>
      <c r="D176" s="261">
        <v>293212</v>
      </c>
      <c r="E176" s="214" t="s">
        <v>70</v>
      </c>
      <c r="F176" s="207">
        <v>30</v>
      </c>
      <c r="G176" s="172">
        <v>1.6</v>
      </c>
      <c r="H176" s="172"/>
      <c r="I176" s="172"/>
      <c r="J176" s="186">
        <f t="shared" si="5"/>
        <v>1.6</v>
      </c>
      <c r="K176" s="172">
        <f t="shared" si="4"/>
        <v>48</v>
      </c>
      <c r="L176" s="142" t="s">
        <v>663</v>
      </c>
    </row>
    <row r="177" spans="1:12" ht="27" x14ac:dyDescent="0.25">
      <c r="A177" s="216"/>
      <c r="B177" s="214">
        <v>172</v>
      </c>
      <c r="C177" s="215" t="s">
        <v>262</v>
      </c>
      <c r="D177" s="261">
        <v>150405</v>
      </c>
      <c r="E177" s="214" t="s">
        <v>38</v>
      </c>
      <c r="F177" s="208">
        <v>20</v>
      </c>
      <c r="G177" s="172">
        <v>14.28</v>
      </c>
      <c r="H177" s="172">
        <v>14.2</v>
      </c>
      <c r="I177" s="172">
        <v>13.72</v>
      </c>
      <c r="J177" s="186">
        <f t="shared" si="5"/>
        <v>14.07</v>
      </c>
      <c r="K177" s="172">
        <f t="shared" si="4"/>
        <v>281.39999999999998</v>
      </c>
    </row>
    <row r="178" spans="1:12" ht="27" x14ac:dyDescent="0.25">
      <c r="A178" s="216"/>
      <c r="B178" s="214">
        <v>173</v>
      </c>
      <c r="C178" s="215" t="s">
        <v>789</v>
      </c>
      <c r="D178" s="255">
        <v>315857</v>
      </c>
      <c r="E178" s="225" t="s">
        <v>186</v>
      </c>
      <c r="F178" s="212">
        <v>6</v>
      </c>
      <c r="G178" s="279">
        <v>159.9</v>
      </c>
      <c r="H178" s="279">
        <v>125</v>
      </c>
      <c r="I178" s="279">
        <v>143.99</v>
      </c>
      <c r="J178" s="250">
        <f t="shared" si="5"/>
        <v>142.96</v>
      </c>
      <c r="K178" s="279">
        <f t="shared" si="4"/>
        <v>857.76</v>
      </c>
    </row>
    <row r="179" spans="1:12" ht="27" x14ac:dyDescent="0.25">
      <c r="A179" s="216"/>
      <c r="B179" s="214">
        <v>174</v>
      </c>
      <c r="C179" s="268" t="s">
        <v>787</v>
      </c>
      <c r="D179" s="273">
        <v>440580</v>
      </c>
      <c r="E179" s="225" t="s">
        <v>40</v>
      </c>
      <c r="F179" s="269">
        <v>1</v>
      </c>
      <c r="G179" s="279">
        <v>19.8</v>
      </c>
      <c r="H179" s="279">
        <v>29.8</v>
      </c>
      <c r="I179" s="279">
        <v>30.32</v>
      </c>
      <c r="J179" s="250">
        <f t="shared" si="5"/>
        <v>26.64</v>
      </c>
      <c r="K179" s="279">
        <f t="shared" si="4"/>
        <v>26.64</v>
      </c>
    </row>
    <row r="180" spans="1:12" ht="27" x14ac:dyDescent="0.25">
      <c r="A180" s="216"/>
      <c r="B180" s="214">
        <v>175</v>
      </c>
      <c r="C180" s="215" t="s">
        <v>788</v>
      </c>
      <c r="D180" s="255">
        <v>440580</v>
      </c>
      <c r="E180" s="225" t="s">
        <v>129</v>
      </c>
      <c r="F180" s="269" t="s">
        <v>696</v>
      </c>
      <c r="G180" s="279">
        <v>49.9</v>
      </c>
      <c r="H180" s="279">
        <v>38.4</v>
      </c>
      <c r="I180" s="279">
        <v>46.9</v>
      </c>
      <c r="J180" s="250">
        <f t="shared" si="5"/>
        <v>45.07</v>
      </c>
      <c r="K180" s="282"/>
      <c r="L180" s="142" t="s">
        <v>664</v>
      </c>
    </row>
    <row r="181" spans="1:12" ht="27" x14ac:dyDescent="0.25">
      <c r="A181" s="396" t="s">
        <v>493</v>
      </c>
      <c r="B181" s="214">
        <v>176</v>
      </c>
      <c r="C181" s="256" t="s">
        <v>495</v>
      </c>
      <c r="D181" s="251">
        <v>411487</v>
      </c>
      <c r="E181" s="260" t="s">
        <v>40</v>
      </c>
      <c r="F181" s="269" t="s">
        <v>696</v>
      </c>
      <c r="G181" s="279">
        <v>19.8</v>
      </c>
      <c r="H181" s="279">
        <v>18</v>
      </c>
      <c r="I181" s="279">
        <v>19.600000000000001</v>
      </c>
      <c r="J181" s="250">
        <f t="shared" si="5"/>
        <v>19.13</v>
      </c>
      <c r="K181" s="281"/>
      <c r="L181" s="142" t="s">
        <v>665</v>
      </c>
    </row>
    <row r="182" spans="1:12" ht="27" x14ac:dyDescent="0.25">
      <c r="A182" s="398"/>
      <c r="B182" s="214">
        <v>177</v>
      </c>
      <c r="C182" s="215" t="s">
        <v>496</v>
      </c>
      <c r="D182" s="261">
        <v>411619</v>
      </c>
      <c r="E182" s="214" t="s">
        <v>40</v>
      </c>
      <c r="F182" s="207" t="s">
        <v>696</v>
      </c>
      <c r="G182" s="172">
        <v>6.44</v>
      </c>
      <c r="H182" s="172"/>
      <c r="I182" s="172"/>
      <c r="J182" s="186">
        <f t="shared" si="5"/>
        <v>6.44</v>
      </c>
      <c r="K182" s="172"/>
    </row>
    <row r="183" spans="1:12" x14ac:dyDescent="0.25">
      <c r="A183" s="216"/>
      <c r="B183" s="214">
        <v>178</v>
      </c>
      <c r="C183" s="256" t="s">
        <v>341</v>
      </c>
      <c r="D183" s="251">
        <v>253951</v>
      </c>
      <c r="E183" s="260" t="s">
        <v>38</v>
      </c>
      <c r="F183" s="272">
        <v>1000</v>
      </c>
      <c r="G183" s="279">
        <v>51.9</v>
      </c>
      <c r="H183" s="279">
        <v>51.9</v>
      </c>
      <c r="I183" s="279">
        <v>49.3</v>
      </c>
      <c r="J183" s="250">
        <f t="shared" si="5"/>
        <v>51.03</v>
      </c>
      <c r="K183" s="279">
        <f t="shared" si="4"/>
        <v>51030</v>
      </c>
    </row>
    <row r="184" spans="1:12" ht="27" x14ac:dyDescent="0.25">
      <c r="A184" s="216"/>
      <c r="B184" s="214">
        <v>179</v>
      </c>
      <c r="C184" s="256" t="s">
        <v>497</v>
      </c>
      <c r="D184" s="255">
        <v>440391</v>
      </c>
      <c r="E184" s="225" t="s">
        <v>40</v>
      </c>
      <c r="F184" s="269" t="s">
        <v>696</v>
      </c>
      <c r="G184" s="279">
        <v>12.9</v>
      </c>
      <c r="H184" s="175">
        <v>21.1</v>
      </c>
      <c r="I184" s="283">
        <v>11.61</v>
      </c>
      <c r="J184" s="250">
        <f t="shared" si="5"/>
        <v>15.2</v>
      </c>
      <c r="K184" s="279"/>
    </row>
    <row r="185" spans="1:12" ht="27" x14ac:dyDescent="0.25">
      <c r="A185" s="396" t="s">
        <v>494</v>
      </c>
      <c r="B185" s="214">
        <v>180</v>
      </c>
      <c r="C185" s="215" t="s">
        <v>797</v>
      </c>
      <c r="D185" s="261">
        <v>444352</v>
      </c>
      <c r="E185" s="214" t="s">
        <v>129</v>
      </c>
      <c r="F185" s="208">
        <v>40</v>
      </c>
      <c r="G185" s="172">
        <v>30.23</v>
      </c>
      <c r="H185" s="174"/>
      <c r="I185" s="172"/>
      <c r="J185" s="186">
        <f t="shared" si="5"/>
        <v>30.23</v>
      </c>
      <c r="K185" s="172">
        <f t="shared" si="4"/>
        <v>1209.2</v>
      </c>
    </row>
    <row r="186" spans="1:12" ht="27" x14ac:dyDescent="0.25">
      <c r="A186" s="398"/>
      <c r="B186" s="214">
        <v>181</v>
      </c>
      <c r="C186" s="256" t="s">
        <v>735</v>
      </c>
      <c r="D186" s="255">
        <v>440409</v>
      </c>
      <c r="E186" s="225" t="s">
        <v>129</v>
      </c>
      <c r="F186" s="212">
        <v>20</v>
      </c>
      <c r="G186" s="279">
        <v>69.290000000000006</v>
      </c>
      <c r="H186" s="283">
        <v>63.8</v>
      </c>
      <c r="I186" s="279">
        <v>44.55</v>
      </c>
      <c r="J186" s="250">
        <f t="shared" si="5"/>
        <v>59.21</v>
      </c>
      <c r="K186" s="279">
        <f t="shared" si="4"/>
        <v>1184.2</v>
      </c>
    </row>
    <row r="187" spans="1:12" x14ac:dyDescent="0.25">
      <c r="A187" s="396" t="s">
        <v>498</v>
      </c>
      <c r="B187" s="214">
        <v>182</v>
      </c>
      <c r="C187" s="256" t="s">
        <v>500</v>
      </c>
      <c r="D187" s="255">
        <v>440407</v>
      </c>
      <c r="E187" s="225" t="s">
        <v>28</v>
      </c>
      <c r="F187" s="269" t="s">
        <v>696</v>
      </c>
      <c r="G187" s="175">
        <v>3.95</v>
      </c>
      <c r="H187" s="175">
        <v>4.2</v>
      </c>
      <c r="I187" s="279">
        <v>4.2</v>
      </c>
      <c r="J187" s="250">
        <f t="shared" si="5"/>
        <v>4.12</v>
      </c>
      <c r="K187" s="279"/>
    </row>
    <row r="188" spans="1:12" x14ac:dyDescent="0.25">
      <c r="A188" s="398"/>
      <c r="B188" s="214">
        <v>183</v>
      </c>
      <c r="C188" s="256" t="s">
        <v>501</v>
      </c>
      <c r="D188" s="255">
        <v>440408</v>
      </c>
      <c r="E188" s="225" t="s">
        <v>28</v>
      </c>
      <c r="F188" s="269" t="s">
        <v>696</v>
      </c>
      <c r="G188" s="175">
        <v>6.98</v>
      </c>
      <c r="H188" s="175">
        <v>4.5</v>
      </c>
      <c r="I188" s="279">
        <v>4.4859999999999998</v>
      </c>
      <c r="J188" s="250">
        <f t="shared" si="5"/>
        <v>5.32</v>
      </c>
      <c r="K188" s="279"/>
    </row>
    <row r="189" spans="1:12" ht="27" x14ac:dyDescent="0.25">
      <c r="A189" s="396" t="s">
        <v>499</v>
      </c>
      <c r="B189" s="214">
        <v>184</v>
      </c>
      <c r="C189" s="215" t="s">
        <v>503</v>
      </c>
      <c r="D189" s="261">
        <v>386087</v>
      </c>
      <c r="E189" s="214" t="s">
        <v>28</v>
      </c>
      <c r="F189" s="207" t="s">
        <v>696</v>
      </c>
      <c r="G189" s="173">
        <v>0.13900000000000001</v>
      </c>
      <c r="H189" s="173">
        <v>0.19</v>
      </c>
      <c r="I189" s="172">
        <v>0.69</v>
      </c>
      <c r="J189" s="186">
        <f t="shared" si="5"/>
        <v>0.34</v>
      </c>
      <c r="K189" s="172"/>
    </row>
    <row r="190" spans="1:12" ht="27" x14ac:dyDescent="0.25">
      <c r="A190" s="397"/>
      <c r="B190" s="214">
        <v>185</v>
      </c>
      <c r="C190" s="215" t="s">
        <v>504</v>
      </c>
      <c r="D190" s="261">
        <v>381418</v>
      </c>
      <c r="E190" s="214" t="s">
        <v>28</v>
      </c>
      <c r="F190" s="207" t="s">
        <v>696</v>
      </c>
      <c r="G190" s="173">
        <v>0.19</v>
      </c>
      <c r="H190" s="173">
        <v>0.31</v>
      </c>
      <c r="I190" s="172">
        <v>0.28000000000000003</v>
      </c>
      <c r="J190" s="186">
        <f t="shared" si="5"/>
        <v>0.26</v>
      </c>
      <c r="K190" s="172"/>
    </row>
    <row r="191" spans="1:12" ht="27" x14ac:dyDescent="0.25">
      <c r="A191" s="397"/>
      <c r="B191" s="214">
        <v>186</v>
      </c>
      <c r="C191" s="215" t="s">
        <v>505</v>
      </c>
      <c r="D191" s="261">
        <v>381416</v>
      </c>
      <c r="E191" s="214" t="s">
        <v>28</v>
      </c>
      <c r="F191" s="207" t="s">
        <v>696</v>
      </c>
      <c r="G191" s="173">
        <v>0.78</v>
      </c>
      <c r="H191" s="173">
        <v>0.23</v>
      </c>
      <c r="I191" s="172">
        <v>0.25</v>
      </c>
      <c r="J191" s="186">
        <f t="shared" si="5"/>
        <v>0.42</v>
      </c>
      <c r="K191" s="172"/>
    </row>
    <row r="192" spans="1:12" ht="27" x14ac:dyDescent="0.25">
      <c r="A192" s="397"/>
      <c r="B192" s="214">
        <v>187</v>
      </c>
      <c r="C192" s="215" t="s">
        <v>506</v>
      </c>
      <c r="D192" s="261">
        <v>381414</v>
      </c>
      <c r="E192" s="214" t="s">
        <v>28</v>
      </c>
      <c r="F192" s="207" t="s">
        <v>696</v>
      </c>
      <c r="G192" s="173">
        <v>0.13900000000000001</v>
      </c>
      <c r="H192" s="173">
        <v>0.19</v>
      </c>
      <c r="I192" s="172">
        <v>0.31</v>
      </c>
      <c r="J192" s="186">
        <f t="shared" si="5"/>
        <v>0.21</v>
      </c>
      <c r="K192" s="172"/>
    </row>
    <row r="193" spans="1:12" ht="27" x14ac:dyDescent="0.25">
      <c r="A193" s="397"/>
      <c r="B193" s="214">
        <v>188</v>
      </c>
      <c r="C193" s="215" t="s">
        <v>507</v>
      </c>
      <c r="D193" s="261">
        <v>411979</v>
      </c>
      <c r="E193" s="214" t="s">
        <v>28</v>
      </c>
      <c r="F193" s="207" t="s">
        <v>696</v>
      </c>
      <c r="G193" s="284">
        <v>0.19</v>
      </c>
      <c r="H193" s="284">
        <v>0.31</v>
      </c>
      <c r="I193" s="280">
        <v>0.13900000000000001</v>
      </c>
      <c r="J193" s="186">
        <f t="shared" si="5"/>
        <v>0.21</v>
      </c>
      <c r="K193" s="280"/>
    </row>
    <row r="194" spans="1:12" ht="27" x14ac:dyDescent="0.25">
      <c r="A194" s="397"/>
      <c r="B194" s="214">
        <v>189</v>
      </c>
      <c r="C194" s="215" t="s">
        <v>508</v>
      </c>
      <c r="D194" s="261">
        <v>381415</v>
      </c>
      <c r="E194" s="214" t="s">
        <v>28</v>
      </c>
      <c r="F194" s="207" t="s">
        <v>696</v>
      </c>
      <c r="G194" s="173">
        <v>0.19</v>
      </c>
      <c r="H194" s="173">
        <v>0.13900000000000001</v>
      </c>
      <c r="I194" s="172">
        <v>0.16700000000000001</v>
      </c>
      <c r="J194" s="186">
        <f t="shared" si="5"/>
        <v>0.17</v>
      </c>
      <c r="K194" s="172"/>
    </row>
    <row r="195" spans="1:12" ht="27" x14ac:dyDescent="0.25">
      <c r="A195" s="397"/>
      <c r="B195" s="214">
        <v>190</v>
      </c>
      <c r="C195" s="215" t="s">
        <v>509</v>
      </c>
      <c r="D195" s="261">
        <v>381421</v>
      </c>
      <c r="E195" s="214" t="s">
        <v>28</v>
      </c>
      <c r="F195" s="207" t="s">
        <v>696</v>
      </c>
      <c r="G195" s="173">
        <v>0.13900000000000001</v>
      </c>
      <c r="H195" s="173">
        <v>0.25</v>
      </c>
      <c r="I195" s="172">
        <v>0.16700000000000001</v>
      </c>
      <c r="J195" s="186">
        <f t="shared" si="5"/>
        <v>0.19</v>
      </c>
      <c r="K195" s="172"/>
      <c r="L195" s="142" t="s">
        <v>667</v>
      </c>
    </row>
    <row r="196" spans="1:12" ht="27" x14ac:dyDescent="0.25">
      <c r="A196" s="398"/>
      <c r="B196" s="214">
        <v>191</v>
      </c>
      <c r="C196" s="256" t="s">
        <v>510</v>
      </c>
      <c r="D196" s="255">
        <v>440467</v>
      </c>
      <c r="E196" s="225" t="s">
        <v>28</v>
      </c>
      <c r="F196" s="269" t="s">
        <v>696</v>
      </c>
      <c r="G196" s="175">
        <v>0.14369999999999999</v>
      </c>
      <c r="H196" s="175">
        <v>0.3</v>
      </c>
      <c r="I196" s="279">
        <v>0.21</v>
      </c>
      <c r="J196" s="250">
        <f t="shared" si="5"/>
        <v>0.22</v>
      </c>
      <c r="K196" s="279"/>
    </row>
    <row r="197" spans="1:12" x14ac:dyDescent="0.25">
      <c r="A197" s="216"/>
      <c r="B197" s="214">
        <v>192</v>
      </c>
      <c r="C197" s="215" t="s">
        <v>342</v>
      </c>
      <c r="D197" s="261">
        <v>246243</v>
      </c>
      <c r="E197" s="214" t="s">
        <v>38</v>
      </c>
      <c r="F197" s="208">
        <v>500</v>
      </c>
      <c r="G197" s="173">
        <v>14.02</v>
      </c>
      <c r="H197" s="173"/>
      <c r="I197" s="172"/>
      <c r="J197" s="186">
        <f t="shared" si="5"/>
        <v>14.02</v>
      </c>
      <c r="K197" s="172">
        <f t="shared" si="4"/>
        <v>7010</v>
      </c>
    </row>
    <row r="198" spans="1:12" x14ac:dyDescent="0.25">
      <c r="A198" s="216"/>
      <c r="B198" s="214">
        <v>193</v>
      </c>
      <c r="C198" s="215" t="s">
        <v>593</v>
      </c>
      <c r="D198" s="261">
        <v>324710</v>
      </c>
      <c r="E198" s="214" t="s">
        <v>38</v>
      </c>
      <c r="F198" s="211">
        <v>2000</v>
      </c>
      <c r="G198" s="173">
        <v>15.98</v>
      </c>
      <c r="H198" s="173">
        <v>23</v>
      </c>
      <c r="I198" s="172">
        <v>28.5</v>
      </c>
      <c r="J198" s="186">
        <f t="shared" si="5"/>
        <v>22.49</v>
      </c>
      <c r="K198" s="172">
        <f t="shared" ref="K198:K244" si="6">J198*F198</f>
        <v>44980</v>
      </c>
    </row>
    <row r="199" spans="1:12" ht="27" x14ac:dyDescent="0.25">
      <c r="A199" s="216"/>
      <c r="B199" s="214">
        <v>194</v>
      </c>
      <c r="C199" s="215" t="s">
        <v>343</v>
      </c>
      <c r="D199" s="261">
        <v>247478</v>
      </c>
      <c r="E199" s="214" t="s">
        <v>38</v>
      </c>
      <c r="F199" s="211">
        <v>2000</v>
      </c>
      <c r="G199" s="173">
        <v>15.23</v>
      </c>
      <c r="H199" s="173"/>
      <c r="I199" s="172"/>
      <c r="J199" s="186">
        <f t="shared" ref="J199:J244" si="7">ROUND(AVERAGE(G199:I199),2)</f>
        <v>15.23</v>
      </c>
      <c r="K199" s="172">
        <f t="shared" si="6"/>
        <v>30460</v>
      </c>
    </row>
    <row r="200" spans="1:12" x14ac:dyDescent="0.25">
      <c r="A200" s="216"/>
      <c r="B200" s="214">
        <v>195</v>
      </c>
      <c r="C200" s="256" t="s">
        <v>666</v>
      </c>
      <c r="D200" s="255">
        <v>264248</v>
      </c>
      <c r="E200" s="225" t="s">
        <v>70</v>
      </c>
      <c r="F200" s="272">
        <v>2000</v>
      </c>
      <c r="G200" s="175">
        <v>4</v>
      </c>
      <c r="H200" s="175">
        <v>3.8</v>
      </c>
      <c r="I200" s="279">
        <v>0.23</v>
      </c>
      <c r="J200" s="250">
        <f t="shared" si="7"/>
        <v>2.68</v>
      </c>
      <c r="K200" s="279">
        <f t="shared" si="6"/>
        <v>5360</v>
      </c>
    </row>
    <row r="201" spans="1:12" ht="27" x14ac:dyDescent="0.25">
      <c r="A201" s="396" t="s">
        <v>502</v>
      </c>
      <c r="B201" s="214">
        <v>196</v>
      </c>
      <c r="C201" s="256" t="s">
        <v>512</v>
      </c>
      <c r="D201" s="255">
        <v>440535</v>
      </c>
      <c r="E201" s="225" t="s">
        <v>38</v>
      </c>
      <c r="F201" s="269">
        <v>100</v>
      </c>
      <c r="G201" s="175">
        <v>11.6</v>
      </c>
      <c r="H201" s="175">
        <v>11</v>
      </c>
      <c r="I201" s="279">
        <v>8.9</v>
      </c>
      <c r="J201" s="250">
        <f t="shared" si="7"/>
        <v>10.5</v>
      </c>
      <c r="K201" s="279">
        <f t="shared" si="6"/>
        <v>1050</v>
      </c>
    </row>
    <row r="202" spans="1:12" ht="27" x14ac:dyDescent="0.25">
      <c r="A202" s="397"/>
      <c r="B202" s="214">
        <v>197</v>
      </c>
      <c r="C202" s="215" t="s">
        <v>513</v>
      </c>
      <c r="D202" s="261">
        <v>386972</v>
      </c>
      <c r="E202" s="214" t="s">
        <v>38</v>
      </c>
      <c r="F202" s="207">
        <v>100</v>
      </c>
      <c r="G202" s="173">
        <v>18</v>
      </c>
      <c r="H202" s="173">
        <v>12.8</v>
      </c>
      <c r="I202" s="172">
        <v>10.9</v>
      </c>
      <c r="J202" s="186">
        <f t="shared" si="7"/>
        <v>13.9</v>
      </c>
      <c r="K202" s="172">
        <f t="shared" si="6"/>
        <v>1390</v>
      </c>
    </row>
    <row r="203" spans="1:12" ht="27" x14ac:dyDescent="0.25">
      <c r="A203" s="397"/>
      <c r="B203" s="214">
        <v>198</v>
      </c>
      <c r="C203" s="215" t="s">
        <v>514</v>
      </c>
      <c r="D203" s="261">
        <v>242651</v>
      </c>
      <c r="E203" s="214" t="s">
        <v>38</v>
      </c>
      <c r="F203" s="208">
        <v>100</v>
      </c>
      <c r="G203" s="173">
        <v>12.27</v>
      </c>
      <c r="H203" s="173"/>
      <c r="I203" s="172"/>
      <c r="J203" s="186">
        <f t="shared" si="7"/>
        <v>12.27</v>
      </c>
      <c r="K203" s="172">
        <f t="shared" si="6"/>
        <v>1227</v>
      </c>
    </row>
    <row r="204" spans="1:12" s="199" customFormat="1" x14ac:dyDescent="0.25">
      <c r="A204" s="397"/>
      <c r="B204" s="214">
        <v>199</v>
      </c>
      <c r="C204" s="256" t="s">
        <v>515</v>
      </c>
      <c r="D204" s="255">
        <v>440468</v>
      </c>
      <c r="E204" s="225" t="s">
        <v>38</v>
      </c>
      <c r="F204" s="212">
        <v>100</v>
      </c>
      <c r="G204" s="175">
        <v>5.9</v>
      </c>
      <c r="H204" s="175">
        <v>3.73</v>
      </c>
      <c r="I204" s="279">
        <v>5.24</v>
      </c>
      <c r="J204" s="250">
        <f t="shared" si="7"/>
        <v>4.96</v>
      </c>
      <c r="K204" s="279">
        <f t="shared" si="6"/>
        <v>496</v>
      </c>
    </row>
    <row r="205" spans="1:12" ht="27" x14ac:dyDescent="0.25">
      <c r="A205" s="398"/>
      <c r="B205" s="214">
        <v>200</v>
      </c>
      <c r="C205" s="256" t="s">
        <v>349</v>
      </c>
      <c r="D205" s="255">
        <v>440470</v>
      </c>
      <c r="E205" s="225" t="s">
        <v>38</v>
      </c>
      <c r="F205" s="212">
        <v>100</v>
      </c>
      <c r="G205" s="175">
        <v>11.6</v>
      </c>
      <c r="H205" s="175">
        <v>10.26</v>
      </c>
      <c r="I205" s="279">
        <v>10.9</v>
      </c>
      <c r="J205" s="250">
        <f t="shared" si="7"/>
        <v>10.92</v>
      </c>
      <c r="K205" s="279">
        <f t="shared" si="6"/>
        <v>1092</v>
      </c>
    </row>
    <row r="206" spans="1:12" x14ac:dyDescent="0.25">
      <c r="A206" s="216"/>
      <c r="B206" s="214">
        <v>201</v>
      </c>
      <c r="C206" s="215" t="s">
        <v>192</v>
      </c>
      <c r="D206" s="261">
        <v>316365</v>
      </c>
      <c r="E206" s="214" t="s">
        <v>28</v>
      </c>
      <c r="F206" s="208">
        <v>400</v>
      </c>
      <c r="G206" s="173">
        <v>0.45</v>
      </c>
      <c r="H206" s="173"/>
      <c r="I206" s="172"/>
      <c r="J206" s="186">
        <f t="shared" si="7"/>
        <v>0.45</v>
      </c>
      <c r="K206" s="172">
        <f t="shared" si="6"/>
        <v>180</v>
      </c>
    </row>
    <row r="207" spans="1:12" ht="27" x14ac:dyDescent="0.25">
      <c r="A207" s="216"/>
      <c r="B207" s="214">
        <v>202</v>
      </c>
      <c r="C207" s="215" t="s">
        <v>774</v>
      </c>
      <c r="D207" s="261">
        <v>281691</v>
      </c>
      <c r="E207" s="214" t="s">
        <v>28</v>
      </c>
      <c r="F207" s="208">
        <v>100</v>
      </c>
      <c r="G207" s="173">
        <v>2.0699999999999998</v>
      </c>
      <c r="H207" s="173"/>
      <c r="I207" s="172"/>
      <c r="J207" s="186">
        <f t="shared" si="7"/>
        <v>2.0699999999999998</v>
      </c>
      <c r="K207" s="172">
        <f t="shared" si="6"/>
        <v>206.99999999999997</v>
      </c>
    </row>
    <row r="208" spans="1:12" ht="27" x14ac:dyDescent="0.25">
      <c r="A208" s="216"/>
      <c r="B208" s="214">
        <v>203</v>
      </c>
      <c r="C208" s="215" t="s">
        <v>781</v>
      </c>
      <c r="D208" s="261">
        <v>356601</v>
      </c>
      <c r="E208" s="214" t="s">
        <v>28</v>
      </c>
      <c r="F208" s="208">
        <v>200</v>
      </c>
      <c r="G208" s="173">
        <v>4</v>
      </c>
      <c r="H208" s="173">
        <v>2</v>
      </c>
      <c r="I208" s="172">
        <v>3.58</v>
      </c>
      <c r="J208" s="186">
        <f t="shared" si="7"/>
        <v>3.19</v>
      </c>
      <c r="K208" s="172">
        <f t="shared" si="6"/>
        <v>638</v>
      </c>
    </row>
    <row r="209" spans="1:12" ht="54" x14ac:dyDescent="0.25">
      <c r="A209" s="216"/>
      <c r="B209" s="214">
        <v>204</v>
      </c>
      <c r="C209" s="215" t="s">
        <v>194</v>
      </c>
      <c r="D209" s="261">
        <v>254690</v>
      </c>
      <c r="E209" s="214" t="s">
        <v>28</v>
      </c>
      <c r="F209" s="208">
        <v>60</v>
      </c>
      <c r="G209" s="172">
        <v>7.2</v>
      </c>
      <c r="H209" s="173">
        <v>4.55</v>
      </c>
      <c r="I209" s="172">
        <v>3.1</v>
      </c>
      <c r="J209" s="186">
        <f t="shared" si="7"/>
        <v>4.95</v>
      </c>
      <c r="K209" s="172">
        <f t="shared" si="6"/>
        <v>297</v>
      </c>
    </row>
    <row r="210" spans="1:12" ht="189" x14ac:dyDescent="0.25">
      <c r="A210" s="396" t="s">
        <v>511</v>
      </c>
      <c r="B210" s="214">
        <v>205</v>
      </c>
      <c r="C210" s="215" t="s">
        <v>353</v>
      </c>
      <c r="D210" s="261">
        <v>262635</v>
      </c>
      <c r="E210" s="214" t="s">
        <v>28</v>
      </c>
      <c r="F210" s="208">
        <v>200</v>
      </c>
      <c r="G210" s="172">
        <v>6.99</v>
      </c>
      <c r="H210" s="173"/>
      <c r="I210" s="172"/>
      <c r="J210" s="186">
        <f t="shared" si="7"/>
        <v>6.99</v>
      </c>
      <c r="K210" s="172">
        <f t="shared" si="6"/>
        <v>1398</v>
      </c>
    </row>
    <row r="211" spans="1:12" ht="189" x14ac:dyDescent="0.25">
      <c r="A211" s="398"/>
      <c r="B211" s="214">
        <v>206</v>
      </c>
      <c r="C211" s="215" t="s">
        <v>354</v>
      </c>
      <c r="D211" s="261">
        <v>262646</v>
      </c>
      <c r="E211" s="214" t="s">
        <v>28</v>
      </c>
      <c r="F211" s="208">
        <v>200</v>
      </c>
      <c r="G211" s="172">
        <v>7.48</v>
      </c>
      <c r="H211" s="172"/>
      <c r="I211" s="172"/>
      <c r="J211" s="186">
        <f t="shared" si="7"/>
        <v>7.48</v>
      </c>
      <c r="K211" s="172">
        <f t="shared" si="6"/>
        <v>1496</v>
      </c>
    </row>
    <row r="212" spans="1:12" ht="40.5" x14ac:dyDescent="0.25">
      <c r="A212" s="396" t="s">
        <v>516</v>
      </c>
      <c r="B212" s="214">
        <v>207</v>
      </c>
      <c r="C212" s="215" t="s">
        <v>786</v>
      </c>
      <c r="D212" s="261">
        <v>444353</v>
      </c>
      <c r="E212" s="214" t="s">
        <v>28</v>
      </c>
      <c r="F212" s="208">
        <v>400</v>
      </c>
      <c r="G212" s="280">
        <v>2.79</v>
      </c>
      <c r="H212" s="280"/>
      <c r="I212" s="280"/>
      <c r="J212" s="186">
        <f t="shared" si="7"/>
        <v>2.79</v>
      </c>
      <c r="K212" s="280">
        <f t="shared" si="6"/>
        <v>1116</v>
      </c>
    </row>
    <row r="213" spans="1:12" ht="40.5" x14ac:dyDescent="0.25">
      <c r="A213" s="397"/>
      <c r="B213" s="214">
        <v>208</v>
      </c>
      <c r="C213" s="215" t="s">
        <v>785</v>
      </c>
      <c r="D213" s="261">
        <v>444357</v>
      </c>
      <c r="E213" s="214" t="s">
        <v>28</v>
      </c>
      <c r="F213" s="208">
        <v>400</v>
      </c>
      <c r="G213" s="280">
        <v>2.79</v>
      </c>
      <c r="H213" s="280"/>
      <c r="I213" s="280"/>
      <c r="J213" s="186">
        <f t="shared" si="7"/>
        <v>2.79</v>
      </c>
      <c r="K213" s="280">
        <f t="shared" si="6"/>
        <v>1116</v>
      </c>
    </row>
    <row r="214" spans="1:12" ht="40.5" x14ac:dyDescent="0.25">
      <c r="A214" s="397"/>
      <c r="B214" s="214">
        <v>209</v>
      </c>
      <c r="C214" s="215" t="s">
        <v>782</v>
      </c>
      <c r="D214" s="261">
        <v>444358</v>
      </c>
      <c r="E214" s="214" t="s">
        <v>28</v>
      </c>
      <c r="F214" s="208">
        <v>400</v>
      </c>
      <c r="G214" s="280">
        <v>2.79</v>
      </c>
      <c r="H214" s="280"/>
      <c r="I214" s="280"/>
      <c r="J214" s="186">
        <f t="shared" si="7"/>
        <v>2.79</v>
      </c>
      <c r="K214" s="280">
        <f t="shared" si="6"/>
        <v>1116</v>
      </c>
    </row>
    <row r="215" spans="1:12" ht="40.5" x14ac:dyDescent="0.25">
      <c r="A215" s="397"/>
      <c r="B215" s="214">
        <v>210</v>
      </c>
      <c r="C215" s="215" t="s">
        <v>783</v>
      </c>
      <c r="D215" s="261">
        <v>444359</v>
      </c>
      <c r="E215" s="214" t="s">
        <v>28</v>
      </c>
      <c r="F215" s="208">
        <v>400</v>
      </c>
      <c r="G215" s="280">
        <v>2.79</v>
      </c>
      <c r="H215" s="280"/>
      <c r="I215" s="280"/>
      <c r="J215" s="186">
        <f t="shared" si="7"/>
        <v>2.79</v>
      </c>
      <c r="K215" s="280">
        <f t="shared" si="6"/>
        <v>1116</v>
      </c>
    </row>
    <row r="216" spans="1:12" ht="40.5" x14ac:dyDescent="0.25">
      <c r="A216" s="398"/>
      <c r="B216" s="214">
        <v>211</v>
      </c>
      <c r="C216" s="215" t="s">
        <v>784</v>
      </c>
      <c r="D216" s="261">
        <v>444360</v>
      </c>
      <c r="E216" s="214" t="s">
        <v>28</v>
      </c>
      <c r="F216" s="208">
        <v>400</v>
      </c>
      <c r="G216" s="280">
        <v>2.79</v>
      </c>
      <c r="H216" s="280"/>
      <c r="I216" s="280"/>
      <c r="J216" s="186">
        <f t="shared" si="7"/>
        <v>2.79</v>
      </c>
      <c r="K216" s="280">
        <f t="shared" si="6"/>
        <v>1116</v>
      </c>
      <c r="L216" s="1"/>
    </row>
    <row r="217" spans="1:12" ht="27" x14ac:dyDescent="0.25">
      <c r="A217" s="216"/>
      <c r="B217" s="214">
        <v>212</v>
      </c>
      <c r="C217" s="215" t="s">
        <v>200</v>
      </c>
      <c r="D217" s="261">
        <v>398486</v>
      </c>
      <c r="E217" s="214" t="s">
        <v>28</v>
      </c>
      <c r="F217" s="208">
        <v>200</v>
      </c>
      <c r="G217" s="280">
        <v>1.57</v>
      </c>
      <c r="H217" s="280"/>
      <c r="I217" s="280"/>
      <c r="J217" s="186">
        <f t="shared" si="7"/>
        <v>1.57</v>
      </c>
      <c r="K217" s="280">
        <f t="shared" si="6"/>
        <v>314</v>
      </c>
      <c r="L217" s="1"/>
    </row>
    <row r="218" spans="1:12" ht="40.5" x14ac:dyDescent="0.25">
      <c r="A218" s="216"/>
      <c r="B218" s="214">
        <v>213</v>
      </c>
      <c r="C218" s="215" t="s">
        <v>518</v>
      </c>
      <c r="D218" s="261">
        <v>284754</v>
      </c>
      <c r="E218" s="214" t="s">
        <v>28</v>
      </c>
      <c r="F218" s="208">
        <v>100</v>
      </c>
      <c r="G218" s="280">
        <v>6.5</v>
      </c>
      <c r="H218" s="280">
        <v>4.5</v>
      </c>
      <c r="I218" s="280">
        <v>4</v>
      </c>
      <c r="J218" s="186">
        <f t="shared" si="7"/>
        <v>5</v>
      </c>
      <c r="K218" s="280">
        <f t="shared" si="6"/>
        <v>500</v>
      </c>
    </row>
    <row r="219" spans="1:12" ht="27" x14ac:dyDescent="0.25">
      <c r="A219" s="216"/>
      <c r="B219" s="214">
        <v>214</v>
      </c>
      <c r="C219" s="215" t="s">
        <v>203</v>
      </c>
      <c r="D219" s="261">
        <v>202054</v>
      </c>
      <c r="E219" s="214" t="s">
        <v>24</v>
      </c>
      <c r="F219" s="208">
        <v>20</v>
      </c>
      <c r="G219" s="172">
        <v>1.83</v>
      </c>
      <c r="H219" s="172"/>
      <c r="I219" s="172"/>
      <c r="J219" s="186">
        <f t="shared" si="7"/>
        <v>1.83</v>
      </c>
      <c r="K219" s="172">
        <f t="shared" si="6"/>
        <v>36.6</v>
      </c>
    </row>
    <row r="220" spans="1:12" ht="108" x14ac:dyDescent="0.25">
      <c r="A220" s="216"/>
      <c r="B220" s="214">
        <v>215</v>
      </c>
      <c r="C220" s="256" t="s">
        <v>519</v>
      </c>
      <c r="D220" s="255">
        <v>239589</v>
      </c>
      <c r="E220" s="225" t="s">
        <v>28</v>
      </c>
      <c r="F220" s="212">
        <v>100</v>
      </c>
      <c r="G220" s="279">
        <v>28.9</v>
      </c>
      <c r="H220" s="279">
        <v>26.9</v>
      </c>
      <c r="I220" s="279">
        <v>34.99</v>
      </c>
      <c r="J220" s="250">
        <f t="shared" si="7"/>
        <v>30.26</v>
      </c>
      <c r="K220" s="279">
        <f t="shared" si="6"/>
        <v>3026</v>
      </c>
    </row>
    <row r="221" spans="1:12" ht="40.5" x14ac:dyDescent="0.25">
      <c r="A221" s="216"/>
      <c r="B221" s="214">
        <v>216</v>
      </c>
      <c r="C221" s="215" t="s">
        <v>205</v>
      </c>
      <c r="D221" s="261">
        <v>235272</v>
      </c>
      <c r="E221" s="214" t="s">
        <v>28</v>
      </c>
      <c r="F221" s="208">
        <v>50</v>
      </c>
      <c r="G221" s="172">
        <v>109.84</v>
      </c>
      <c r="H221" s="172"/>
      <c r="I221" s="172"/>
      <c r="J221" s="186">
        <f t="shared" si="7"/>
        <v>109.84</v>
      </c>
      <c r="K221" s="172">
        <f t="shared" si="6"/>
        <v>5492</v>
      </c>
    </row>
    <row r="222" spans="1:12" x14ac:dyDescent="0.25">
      <c r="A222" s="396" t="s">
        <v>517</v>
      </c>
      <c r="B222" s="214">
        <v>217</v>
      </c>
      <c r="C222" s="215" t="s">
        <v>206</v>
      </c>
      <c r="D222" s="261">
        <v>235926</v>
      </c>
      <c r="E222" s="214" t="s">
        <v>28</v>
      </c>
      <c r="F222" s="208" t="s">
        <v>696</v>
      </c>
      <c r="G222" s="172">
        <v>6.61</v>
      </c>
      <c r="H222" s="172"/>
      <c r="I222" s="172"/>
      <c r="J222" s="186">
        <f t="shared" si="7"/>
        <v>6.61</v>
      </c>
      <c r="K222" s="172"/>
      <c r="L222" s="1" t="s">
        <v>632</v>
      </c>
    </row>
    <row r="223" spans="1:12" x14ac:dyDescent="0.25">
      <c r="A223" s="397"/>
      <c r="B223" s="214">
        <v>218</v>
      </c>
      <c r="C223" s="215" t="s">
        <v>207</v>
      </c>
      <c r="D223" s="261">
        <v>253639</v>
      </c>
      <c r="E223" s="214" t="s">
        <v>28</v>
      </c>
      <c r="F223" s="208" t="s">
        <v>696</v>
      </c>
      <c r="G223" s="172">
        <v>5.05</v>
      </c>
      <c r="H223" s="172"/>
      <c r="I223" s="172"/>
      <c r="J223" s="186">
        <f t="shared" si="7"/>
        <v>5.05</v>
      </c>
      <c r="K223" s="172"/>
    </row>
    <row r="224" spans="1:12" ht="27" x14ac:dyDescent="0.25">
      <c r="A224" s="397"/>
      <c r="B224" s="214">
        <v>219</v>
      </c>
      <c r="C224" s="215" t="s">
        <v>208</v>
      </c>
      <c r="D224" s="261">
        <v>403983</v>
      </c>
      <c r="E224" s="214" t="s">
        <v>28</v>
      </c>
      <c r="F224" s="208">
        <v>120</v>
      </c>
      <c r="G224" s="172">
        <v>1.1850000000000001</v>
      </c>
      <c r="H224" s="172"/>
      <c r="I224" s="172"/>
      <c r="J224" s="186">
        <f t="shared" si="7"/>
        <v>1.19</v>
      </c>
      <c r="K224" s="172">
        <f t="shared" si="6"/>
        <v>142.79999999999998</v>
      </c>
    </row>
    <row r="225" spans="1:12" ht="27" x14ac:dyDescent="0.25">
      <c r="A225" s="398"/>
      <c r="B225" s="214">
        <v>220</v>
      </c>
      <c r="C225" s="215" t="s">
        <v>211</v>
      </c>
      <c r="D225" s="261">
        <v>403984</v>
      </c>
      <c r="E225" s="214" t="s">
        <v>28</v>
      </c>
      <c r="F225" s="208">
        <v>120</v>
      </c>
      <c r="G225" s="172">
        <v>1.82</v>
      </c>
      <c r="H225" s="172"/>
      <c r="I225" s="172"/>
      <c r="J225" s="186">
        <f t="shared" si="7"/>
        <v>1.82</v>
      </c>
      <c r="K225" s="172">
        <f t="shared" si="6"/>
        <v>218.4</v>
      </c>
    </row>
    <row r="226" spans="1:12" x14ac:dyDescent="0.25">
      <c r="A226" s="396" t="s">
        <v>520</v>
      </c>
      <c r="B226" s="214">
        <v>221</v>
      </c>
      <c r="C226" s="215" t="s">
        <v>209</v>
      </c>
      <c r="D226" s="261">
        <v>53180</v>
      </c>
      <c r="E226" s="214" t="s">
        <v>28</v>
      </c>
      <c r="F226" s="208">
        <v>120</v>
      </c>
      <c r="G226" s="172">
        <v>12.195</v>
      </c>
      <c r="H226" s="172">
        <v>16.45</v>
      </c>
      <c r="I226" s="172">
        <v>17.55</v>
      </c>
      <c r="J226" s="186">
        <f t="shared" si="7"/>
        <v>15.4</v>
      </c>
      <c r="K226" s="172">
        <f t="shared" si="6"/>
        <v>1848</v>
      </c>
    </row>
    <row r="227" spans="1:12" x14ac:dyDescent="0.25">
      <c r="A227" s="398"/>
      <c r="B227" s="214">
        <v>222</v>
      </c>
      <c r="C227" s="215" t="s">
        <v>736</v>
      </c>
      <c r="D227" s="261">
        <v>53180</v>
      </c>
      <c r="E227" s="214" t="s">
        <v>28</v>
      </c>
      <c r="F227" s="208">
        <v>120</v>
      </c>
      <c r="G227" s="172">
        <v>7.4950000000000001</v>
      </c>
      <c r="H227" s="172">
        <v>6.5149999999999997</v>
      </c>
      <c r="I227" s="172">
        <v>7.54</v>
      </c>
      <c r="J227" s="186">
        <f t="shared" si="7"/>
        <v>7.18</v>
      </c>
      <c r="K227" s="172">
        <f t="shared" si="6"/>
        <v>861.59999999999991</v>
      </c>
    </row>
    <row r="228" spans="1:12" ht="27" x14ac:dyDescent="0.25">
      <c r="A228" s="396" t="s">
        <v>521</v>
      </c>
      <c r="B228" s="214">
        <v>223</v>
      </c>
      <c r="C228" s="256" t="s">
        <v>212</v>
      </c>
      <c r="D228" s="255">
        <v>202040</v>
      </c>
      <c r="E228" s="225" t="s">
        <v>28</v>
      </c>
      <c r="F228" s="212">
        <v>100</v>
      </c>
      <c r="G228" s="279">
        <v>1.43</v>
      </c>
      <c r="H228" s="279"/>
      <c r="I228" s="279"/>
      <c r="J228" s="250">
        <f t="shared" si="7"/>
        <v>1.43</v>
      </c>
      <c r="K228" s="279">
        <f t="shared" si="6"/>
        <v>143</v>
      </c>
      <c r="L228" s="142" t="s">
        <v>668</v>
      </c>
    </row>
    <row r="229" spans="1:12" ht="27" x14ac:dyDescent="0.25">
      <c r="A229" s="397"/>
      <c r="B229" s="214">
        <v>224</v>
      </c>
      <c r="C229" s="215" t="s">
        <v>213</v>
      </c>
      <c r="D229" s="261">
        <v>202041</v>
      </c>
      <c r="E229" s="214" t="s">
        <v>28</v>
      </c>
      <c r="F229" s="208">
        <v>100</v>
      </c>
      <c r="G229" s="172">
        <v>1.43</v>
      </c>
      <c r="H229" s="172"/>
      <c r="I229" s="172"/>
      <c r="J229" s="186">
        <f t="shared" si="7"/>
        <v>1.43</v>
      </c>
      <c r="K229" s="172">
        <f t="shared" si="6"/>
        <v>143</v>
      </c>
    </row>
    <row r="230" spans="1:12" ht="27" x14ac:dyDescent="0.25">
      <c r="A230" s="397"/>
      <c r="B230" s="214">
        <v>225</v>
      </c>
      <c r="C230" s="215" t="s">
        <v>214</v>
      </c>
      <c r="D230" s="261">
        <v>228841</v>
      </c>
      <c r="E230" s="214" t="s">
        <v>28</v>
      </c>
      <c r="F230" s="208">
        <v>100</v>
      </c>
      <c r="G230" s="172">
        <v>1.1200000000000001</v>
      </c>
      <c r="H230" s="172"/>
      <c r="I230" s="172"/>
      <c r="J230" s="186">
        <f t="shared" si="7"/>
        <v>1.1200000000000001</v>
      </c>
      <c r="K230" s="172">
        <f t="shared" si="6"/>
        <v>112.00000000000001</v>
      </c>
    </row>
    <row r="231" spans="1:12" ht="27" x14ac:dyDescent="0.25">
      <c r="A231" s="398"/>
      <c r="B231" s="214">
        <v>226</v>
      </c>
      <c r="C231" s="215" t="s">
        <v>215</v>
      </c>
      <c r="D231" s="261">
        <v>202043</v>
      </c>
      <c r="E231" s="214" t="s">
        <v>28</v>
      </c>
      <c r="F231" s="208">
        <v>100</v>
      </c>
      <c r="G231" s="172">
        <v>1.49</v>
      </c>
      <c r="H231" s="172"/>
      <c r="I231" s="172"/>
      <c r="J231" s="186">
        <f t="shared" si="7"/>
        <v>1.49</v>
      </c>
      <c r="K231" s="172">
        <f t="shared" si="6"/>
        <v>149</v>
      </c>
    </row>
    <row r="232" spans="1:12" ht="54" x14ac:dyDescent="0.25">
      <c r="A232" s="216"/>
      <c r="B232" s="214">
        <v>227</v>
      </c>
      <c r="C232" s="256" t="s">
        <v>523</v>
      </c>
      <c r="D232" s="255">
        <v>365278</v>
      </c>
      <c r="E232" s="225" t="s">
        <v>28</v>
      </c>
      <c r="F232" s="212" t="s">
        <v>696</v>
      </c>
      <c r="G232" s="279">
        <v>17.690000000000001</v>
      </c>
      <c r="H232" s="279"/>
      <c r="I232" s="279"/>
      <c r="J232" s="250">
        <f t="shared" si="7"/>
        <v>17.690000000000001</v>
      </c>
      <c r="K232" s="279"/>
    </row>
    <row r="233" spans="1:12" ht="67.5" x14ac:dyDescent="0.25">
      <c r="A233" s="216"/>
      <c r="B233" s="214">
        <v>228</v>
      </c>
      <c r="C233" s="256" t="s">
        <v>737</v>
      </c>
      <c r="D233" s="255">
        <v>440559</v>
      </c>
      <c r="E233" s="225" t="s">
        <v>38</v>
      </c>
      <c r="F233" s="269">
        <v>50</v>
      </c>
      <c r="G233" s="279">
        <v>4.07</v>
      </c>
      <c r="H233" s="279">
        <v>4.8</v>
      </c>
      <c r="I233" s="279">
        <v>4.96</v>
      </c>
      <c r="J233" s="250">
        <f t="shared" si="7"/>
        <v>4.6100000000000003</v>
      </c>
      <c r="K233" s="279">
        <f t="shared" si="6"/>
        <v>230.50000000000003</v>
      </c>
    </row>
    <row r="234" spans="1:12" ht="27" x14ac:dyDescent="0.25">
      <c r="A234" s="216"/>
      <c r="B234" s="214">
        <v>229</v>
      </c>
      <c r="C234" s="215" t="s">
        <v>216</v>
      </c>
      <c r="D234" s="261">
        <v>329987</v>
      </c>
      <c r="E234" s="214" t="s">
        <v>28</v>
      </c>
      <c r="F234" s="208">
        <v>60</v>
      </c>
      <c r="G234" s="172">
        <v>4.96</v>
      </c>
      <c r="H234" s="172"/>
      <c r="I234" s="172"/>
      <c r="J234" s="186">
        <f t="shared" si="7"/>
        <v>4.96</v>
      </c>
      <c r="K234" s="172">
        <f t="shared" si="6"/>
        <v>297.60000000000002</v>
      </c>
    </row>
    <row r="235" spans="1:12" ht="27" x14ac:dyDescent="0.25">
      <c r="A235" s="216"/>
      <c r="B235" s="214">
        <v>230</v>
      </c>
      <c r="C235" s="215" t="s">
        <v>217</v>
      </c>
      <c r="D235" s="261">
        <v>283571</v>
      </c>
      <c r="E235" s="214" t="s">
        <v>28</v>
      </c>
      <c r="F235" s="208">
        <v>100</v>
      </c>
      <c r="G235" s="172">
        <v>6.02</v>
      </c>
      <c r="H235" s="172"/>
      <c r="I235" s="172"/>
      <c r="J235" s="186">
        <f t="shared" si="7"/>
        <v>6.02</v>
      </c>
      <c r="K235" s="172">
        <f t="shared" si="6"/>
        <v>602</v>
      </c>
    </row>
    <row r="236" spans="1:12" ht="27" x14ac:dyDescent="0.25">
      <c r="A236" s="216"/>
      <c r="B236" s="214">
        <v>231</v>
      </c>
      <c r="C236" s="215" t="s">
        <v>218</v>
      </c>
      <c r="D236" s="261">
        <v>203971</v>
      </c>
      <c r="E236" s="214" t="s">
        <v>28</v>
      </c>
      <c r="F236" s="208">
        <v>100</v>
      </c>
      <c r="G236" s="172">
        <v>8.08</v>
      </c>
      <c r="H236" s="172"/>
      <c r="I236" s="172"/>
      <c r="J236" s="186">
        <f t="shared" si="7"/>
        <v>8.08</v>
      </c>
      <c r="K236" s="172">
        <f t="shared" si="6"/>
        <v>808</v>
      </c>
    </row>
    <row r="237" spans="1:12" ht="27" x14ac:dyDescent="0.25">
      <c r="A237" s="216"/>
      <c r="B237" s="214">
        <v>232</v>
      </c>
      <c r="C237" s="215" t="s">
        <v>594</v>
      </c>
      <c r="D237" s="261">
        <v>383451</v>
      </c>
      <c r="E237" s="214" t="s">
        <v>28</v>
      </c>
      <c r="F237" s="208">
        <v>100</v>
      </c>
      <c r="G237" s="172">
        <v>7.13</v>
      </c>
      <c r="H237" s="172"/>
      <c r="I237" s="172"/>
      <c r="J237" s="186">
        <f t="shared" si="7"/>
        <v>7.13</v>
      </c>
      <c r="K237" s="172">
        <f t="shared" si="6"/>
        <v>713</v>
      </c>
    </row>
    <row r="238" spans="1:12" x14ac:dyDescent="0.25">
      <c r="A238" s="396" t="s">
        <v>522</v>
      </c>
      <c r="B238" s="214">
        <v>233</v>
      </c>
      <c r="C238" s="256" t="s">
        <v>224</v>
      </c>
      <c r="D238" s="295">
        <v>267599</v>
      </c>
      <c r="E238" s="225" t="s">
        <v>28</v>
      </c>
      <c r="F238" s="212">
        <v>100</v>
      </c>
      <c r="G238" s="279">
        <v>1.43</v>
      </c>
      <c r="H238" s="279">
        <v>2.2999999999999998</v>
      </c>
      <c r="I238" s="279">
        <v>3</v>
      </c>
      <c r="J238" s="250">
        <f t="shared" si="7"/>
        <v>2.2400000000000002</v>
      </c>
      <c r="K238" s="279">
        <f t="shared" si="6"/>
        <v>224.00000000000003</v>
      </c>
    </row>
    <row r="239" spans="1:12" x14ac:dyDescent="0.25">
      <c r="A239" s="397"/>
      <c r="B239" s="214">
        <v>234</v>
      </c>
      <c r="C239" s="256" t="s">
        <v>223</v>
      </c>
      <c r="D239" s="295">
        <v>267600</v>
      </c>
      <c r="E239" s="225" t="s">
        <v>28</v>
      </c>
      <c r="F239" s="212">
        <v>100</v>
      </c>
      <c r="G239" s="279">
        <v>0.49</v>
      </c>
      <c r="H239" s="279">
        <v>0.59</v>
      </c>
      <c r="I239" s="279">
        <v>0.98</v>
      </c>
      <c r="J239" s="250">
        <f t="shared" si="7"/>
        <v>0.69</v>
      </c>
      <c r="K239" s="279">
        <f t="shared" si="6"/>
        <v>69</v>
      </c>
    </row>
    <row r="240" spans="1:12" x14ac:dyDescent="0.25">
      <c r="A240" s="398"/>
      <c r="B240" s="214">
        <v>235</v>
      </c>
      <c r="C240" s="256" t="s">
        <v>222</v>
      </c>
      <c r="D240" s="295">
        <v>267595</v>
      </c>
      <c r="E240" s="225" t="s">
        <v>28</v>
      </c>
      <c r="F240" s="212">
        <v>100</v>
      </c>
      <c r="G240" s="279">
        <v>0.54</v>
      </c>
      <c r="H240" s="279">
        <v>0.42</v>
      </c>
      <c r="I240" s="279">
        <v>0.41</v>
      </c>
      <c r="J240" s="250">
        <f t="shared" si="7"/>
        <v>0.46</v>
      </c>
      <c r="K240" s="279">
        <f t="shared" si="6"/>
        <v>46</v>
      </c>
      <c r="L240" s="1" t="s">
        <v>670</v>
      </c>
    </row>
    <row r="241" spans="1:12" x14ac:dyDescent="0.25">
      <c r="A241" s="216"/>
      <c r="B241" s="214">
        <v>236</v>
      </c>
      <c r="C241" s="222" t="s">
        <v>738</v>
      </c>
      <c r="D241" s="246">
        <v>257587</v>
      </c>
      <c r="E241" s="221" t="s">
        <v>28</v>
      </c>
      <c r="F241" s="207">
        <v>3</v>
      </c>
      <c r="G241" s="172">
        <v>95.14</v>
      </c>
      <c r="H241" s="172">
        <v>89.9</v>
      </c>
      <c r="I241" s="172">
        <v>109</v>
      </c>
      <c r="J241" s="186">
        <f t="shared" si="7"/>
        <v>98.01</v>
      </c>
      <c r="K241" s="172">
        <f t="shared" si="6"/>
        <v>294.03000000000003</v>
      </c>
    </row>
    <row r="242" spans="1:12" x14ac:dyDescent="0.25">
      <c r="A242" s="396" t="s">
        <v>524</v>
      </c>
      <c r="B242" s="214">
        <v>237</v>
      </c>
      <c r="C242" s="215" t="s">
        <v>526</v>
      </c>
      <c r="D242" s="261">
        <v>270870</v>
      </c>
      <c r="E242" s="214" t="s">
        <v>28</v>
      </c>
      <c r="F242" s="208">
        <v>60</v>
      </c>
      <c r="G242" s="172">
        <v>2.83</v>
      </c>
      <c r="H242" s="172"/>
      <c r="I242" s="172"/>
      <c r="J242" s="186">
        <f t="shared" si="7"/>
        <v>2.83</v>
      </c>
      <c r="K242" s="172">
        <f t="shared" si="6"/>
        <v>169.8</v>
      </c>
    </row>
    <row r="243" spans="1:12" ht="81" x14ac:dyDescent="0.25">
      <c r="A243" s="397"/>
      <c r="B243" s="214">
        <v>238</v>
      </c>
      <c r="C243" s="215" t="s">
        <v>355</v>
      </c>
      <c r="D243" s="261">
        <v>313142</v>
      </c>
      <c r="E243" s="214" t="s">
        <v>28</v>
      </c>
      <c r="F243" s="208">
        <v>60</v>
      </c>
      <c r="G243" s="172">
        <v>0.68</v>
      </c>
      <c r="H243" s="172"/>
      <c r="I243" s="172"/>
      <c r="J243" s="186">
        <f t="shared" si="7"/>
        <v>0.68</v>
      </c>
      <c r="K243" s="172">
        <f t="shared" si="6"/>
        <v>40.800000000000004</v>
      </c>
    </row>
    <row r="244" spans="1:12" ht="81" x14ac:dyDescent="0.25">
      <c r="A244" s="398"/>
      <c r="B244" s="214">
        <v>239</v>
      </c>
      <c r="C244" s="215" t="s">
        <v>356</v>
      </c>
      <c r="D244" s="261">
        <v>379800</v>
      </c>
      <c r="E244" s="214" t="s">
        <v>28</v>
      </c>
      <c r="F244" s="208">
        <v>30</v>
      </c>
      <c r="G244" s="172">
        <v>2.95</v>
      </c>
      <c r="H244" s="172">
        <v>3.23</v>
      </c>
      <c r="I244" s="172">
        <v>1.56</v>
      </c>
      <c r="J244" s="186">
        <f t="shared" si="7"/>
        <v>2.58</v>
      </c>
      <c r="K244" s="172">
        <f t="shared" si="6"/>
        <v>77.400000000000006</v>
      </c>
    </row>
    <row r="245" spans="1:12" x14ac:dyDescent="0.25">
      <c r="A245" s="216"/>
      <c r="B245" s="214">
        <v>240</v>
      </c>
      <c r="C245" s="215" t="s">
        <v>232</v>
      </c>
      <c r="D245" s="261">
        <v>206995</v>
      </c>
      <c r="E245" s="214" t="s">
        <v>129</v>
      </c>
      <c r="F245" s="208">
        <v>12</v>
      </c>
      <c r="G245" s="172">
        <v>7.33</v>
      </c>
      <c r="H245" s="172"/>
      <c r="I245" s="172"/>
      <c r="J245" s="186">
        <f t="shared" ref="J245:J251" si="8">ROUND(AVERAGE(G245:I245),2)</f>
        <v>7.33</v>
      </c>
      <c r="K245" s="172">
        <f t="shared" ref="K245:K251" si="9">J245*F245</f>
        <v>87.960000000000008</v>
      </c>
      <c r="L245" s="142" t="s">
        <v>674</v>
      </c>
    </row>
    <row r="246" spans="1:12" ht="27" x14ac:dyDescent="0.25">
      <c r="A246" s="216"/>
      <c r="B246" s="214">
        <v>241</v>
      </c>
      <c r="C246" s="215" t="s">
        <v>595</v>
      </c>
      <c r="D246" s="261">
        <v>440987</v>
      </c>
      <c r="E246" s="214" t="s">
        <v>28</v>
      </c>
      <c r="F246" s="208">
        <v>30</v>
      </c>
      <c r="G246" s="172">
        <v>7.56</v>
      </c>
      <c r="H246" s="172">
        <v>7.9</v>
      </c>
      <c r="I246" s="172">
        <v>5.98</v>
      </c>
      <c r="J246" s="186">
        <f t="shared" si="8"/>
        <v>7.15</v>
      </c>
      <c r="K246" s="172">
        <f t="shared" si="9"/>
        <v>214.5</v>
      </c>
      <c r="L246" s="142" t="s">
        <v>674</v>
      </c>
    </row>
    <row r="247" spans="1:12" ht="27" x14ac:dyDescent="0.25">
      <c r="A247" s="396" t="s">
        <v>525</v>
      </c>
      <c r="B247" s="214">
        <v>242</v>
      </c>
      <c r="C247" s="215" t="s">
        <v>363</v>
      </c>
      <c r="D247" s="261">
        <v>19267</v>
      </c>
      <c r="E247" s="214" t="s">
        <v>70</v>
      </c>
      <c r="F247" s="208" t="s">
        <v>696</v>
      </c>
      <c r="G247" s="172">
        <v>1.36</v>
      </c>
      <c r="H247" s="172"/>
      <c r="I247" s="172"/>
      <c r="J247" s="186">
        <f t="shared" si="8"/>
        <v>1.36</v>
      </c>
      <c r="K247" s="172"/>
      <c r="L247" s="142" t="s">
        <v>674</v>
      </c>
    </row>
    <row r="248" spans="1:12" ht="27" x14ac:dyDescent="0.25">
      <c r="A248" s="397"/>
      <c r="B248" s="214">
        <v>243</v>
      </c>
      <c r="C248" s="215" t="s">
        <v>361</v>
      </c>
      <c r="D248" s="261">
        <v>377592</v>
      </c>
      <c r="E248" s="214" t="s">
        <v>70</v>
      </c>
      <c r="F248" s="208" t="s">
        <v>696</v>
      </c>
      <c r="G248" s="172">
        <v>1.36</v>
      </c>
      <c r="H248" s="172"/>
      <c r="I248" s="172"/>
      <c r="J248" s="186">
        <f t="shared" si="8"/>
        <v>1.36</v>
      </c>
      <c r="K248" s="172"/>
    </row>
    <row r="249" spans="1:12" ht="27" x14ac:dyDescent="0.25">
      <c r="A249" s="397"/>
      <c r="B249" s="214">
        <v>244</v>
      </c>
      <c r="C249" s="215" t="s">
        <v>528</v>
      </c>
      <c r="D249" s="261">
        <v>19267</v>
      </c>
      <c r="E249" s="214" t="s">
        <v>70</v>
      </c>
      <c r="F249" s="208" t="s">
        <v>696</v>
      </c>
      <c r="G249" s="172">
        <v>1.36</v>
      </c>
      <c r="H249" s="172"/>
      <c r="I249" s="172"/>
      <c r="J249" s="186">
        <f t="shared" si="8"/>
        <v>1.36</v>
      </c>
      <c r="K249" s="172"/>
    </row>
    <row r="250" spans="1:12" ht="27" x14ac:dyDescent="0.25">
      <c r="A250" s="398"/>
      <c r="B250" s="214">
        <v>245</v>
      </c>
      <c r="C250" s="215" t="s">
        <v>362</v>
      </c>
      <c r="D250" s="261">
        <v>377576</v>
      </c>
      <c r="E250" s="214" t="s">
        <v>70</v>
      </c>
      <c r="F250" s="208" t="s">
        <v>696</v>
      </c>
      <c r="G250" s="172">
        <v>1.36</v>
      </c>
      <c r="H250" s="172"/>
      <c r="I250" s="172"/>
      <c r="J250" s="186">
        <f t="shared" si="8"/>
        <v>1.36</v>
      </c>
      <c r="K250" s="172"/>
    </row>
    <row r="251" spans="1:12" ht="27" x14ac:dyDescent="0.25">
      <c r="A251" s="396" t="s">
        <v>527</v>
      </c>
      <c r="B251" s="214">
        <v>246</v>
      </c>
      <c r="C251" s="215" t="s">
        <v>739</v>
      </c>
      <c r="D251" s="261">
        <v>432415</v>
      </c>
      <c r="E251" s="214" t="s">
        <v>129</v>
      </c>
      <c r="F251" s="207">
        <v>2</v>
      </c>
      <c r="G251" s="172">
        <v>59.41</v>
      </c>
      <c r="H251" s="172"/>
      <c r="I251" s="172"/>
      <c r="J251" s="186">
        <f t="shared" si="8"/>
        <v>59.41</v>
      </c>
      <c r="K251" s="172">
        <f t="shared" si="9"/>
        <v>118.82</v>
      </c>
    </row>
    <row r="252" spans="1:12" ht="27" x14ac:dyDescent="0.25">
      <c r="A252" s="397"/>
      <c r="B252" s="214">
        <v>247</v>
      </c>
      <c r="C252" s="215" t="s">
        <v>740</v>
      </c>
      <c r="D252" s="261">
        <v>377693</v>
      </c>
      <c r="E252" s="214" t="s">
        <v>129</v>
      </c>
      <c r="F252" s="207">
        <v>2</v>
      </c>
      <c r="G252" s="172">
        <v>59.41</v>
      </c>
      <c r="H252" s="172"/>
      <c r="I252" s="172"/>
      <c r="J252" s="186">
        <f t="shared" ref="J252:J257" si="10">ROUND(AVERAGE(G252:I252),2)</f>
        <v>59.41</v>
      </c>
      <c r="K252" s="172">
        <f t="shared" ref="K252:K257" si="11">J252*F252</f>
        <v>118.82</v>
      </c>
    </row>
    <row r="253" spans="1:12" ht="27" x14ac:dyDescent="0.25">
      <c r="A253" s="398"/>
      <c r="B253" s="214">
        <v>248</v>
      </c>
      <c r="C253" s="215" t="s">
        <v>741</v>
      </c>
      <c r="D253" s="261">
        <v>377595</v>
      </c>
      <c r="E253" s="214" t="s">
        <v>129</v>
      </c>
      <c r="F253" s="207">
        <v>2</v>
      </c>
      <c r="G253" s="172">
        <v>59.41</v>
      </c>
      <c r="H253" s="172"/>
      <c r="I253" s="172"/>
      <c r="J253" s="186">
        <f t="shared" si="10"/>
        <v>59.41</v>
      </c>
      <c r="K253" s="172">
        <f t="shared" si="11"/>
        <v>118.82</v>
      </c>
    </row>
    <row r="254" spans="1:12" ht="27" x14ac:dyDescent="0.25">
      <c r="A254" s="216"/>
      <c r="B254" s="214">
        <v>249</v>
      </c>
      <c r="C254" s="215" t="s">
        <v>243</v>
      </c>
      <c r="D254" s="261">
        <v>283560</v>
      </c>
      <c r="E254" s="214" t="s">
        <v>28</v>
      </c>
      <c r="F254" s="208">
        <v>100</v>
      </c>
      <c r="G254" s="172">
        <v>4.6100000000000003</v>
      </c>
      <c r="H254" s="172"/>
      <c r="I254" s="172"/>
      <c r="J254" s="186">
        <f t="shared" si="10"/>
        <v>4.6100000000000003</v>
      </c>
      <c r="K254" s="172">
        <f t="shared" si="11"/>
        <v>461.00000000000006</v>
      </c>
    </row>
    <row r="255" spans="1:12" ht="54" x14ac:dyDescent="0.25">
      <c r="A255" s="216"/>
      <c r="B255" s="214">
        <v>250</v>
      </c>
      <c r="C255" s="215" t="s">
        <v>530</v>
      </c>
      <c r="D255" s="261">
        <v>375733</v>
      </c>
      <c r="E255" s="214" t="s">
        <v>531</v>
      </c>
      <c r="F255" s="210">
        <v>5</v>
      </c>
      <c r="G255" s="172">
        <v>2.11</v>
      </c>
      <c r="H255" s="172">
        <v>2.7</v>
      </c>
      <c r="I255" s="172">
        <v>2.98</v>
      </c>
      <c r="J255" s="186">
        <f t="shared" si="10"/>
        <v>2.6</v>
      </c>
      <c r="K255" s="172">
        <f t="shared" si="11"/>
        <v>13</v>
      </c>
    </row>
    <row r="256" spans="1:12" x14ac:dyDescent="0.25">
      <c r="A256" s="216"/>
      <c r="B256" s="214">
        <v>251</v>
      </c>
      <c r="C256" s="215" t="s">
        <v>596</v>
      </c>
      <c r="D256" s="261">
        <v>290658</v>
      </c>
      <c r="E256" s="214" t="s">
        <v>28</v>
      </c>
      <c r="F256" s="208">
        <v>36</v>
      </c>
      <c r="G256" s="172">
        <v>2.85</v>
      </c>
      <c r="H256" s="172"/>
      <c r="I256" s="172"/>
      <c r="J256" s="186">
        <f t="shared" si="10"/>
        <v>2.85</v>
      </c>
      <c r="K256" s="172">
        <f t="shared" si="11"/>
        <v>102.60000000000001</v>
      </c>
      <c r="L256" s="142" t="s">
        <v>675</v>
      </c>
    </row>
    <row r="257" spans="1:12" ht="27" x14ac:dyDescent="0.25">
      <c r="A257" s="216"/>
      <c r="B257" s="214">
        <v>252</v>
      </c>
      <c r="C257" s="215" t="s">
        <v>251</v>
      </c>
      <c r="D257" s="261">
        <v>386807</v>
      </c>
      <c r="E257" s="214" t="s">
        <v>28</v>
      </c>
      <c r="F257" s="208">
        <v>120</v>
      </c>
      <c r="G257" s="172">
        <v>1.51</v>
      </c>
      <c r="H257" s="172"/>
      <c r="I257" s="172"/>
      <c r="J257" s="186">
        <f t="shared" si="10"/>
        <v>1.51</v>
      </c>
      <c r="K257" s="172">
        <f t="shared" si="11"/>
        <v>181.2</v>
      </c>
    </row>
    <row r="258" spans="1:12" ht="29.25" customHeight="1" x14ac:dyDescent="0.25">
      <c r="A258" s="227"/>
      <c r="B258" s="228"/>
      <c r="C258" s="229"/>
      <c r="D258" s="240"/>
      <c r="E258" s="228"/>
      <c r="F258" s="230"/>
      <c r="G258" s="285"/>
      <c r="H258" s="285"/>
      <c r="I258" s="286"/>
      <c r="J258" s="287" t="s">
        <v>601</v>
      </c>
      <c r="K258" s="288">
        <f>SUM(K6:K257)</f>
        <v>318251.32999999996</v>
      </c>
    </row>
    <row r="259" spans="1:12" x14ac:dyDescent="0.25">
      <c r="A259" s="232"/>
      <c r="B259" s="228"/>
      <c r="C259" s="229"/>
      <c r="D259" s="240"/>
      <c r="E259" s="228"/>
      <c r="F259" s="230"/>
      <c r="G259" s="231"/>
      <c r="H259" s="231"/>
      <c r="I259" s="231"/>
      <c r="J259" s="285"/>
      <c r="K259" s="285"/>
    </row>
    <row r="260" spans="1:12" x14ac:dyDescent="0.25">
      <c r="A260" s="403" t="s">
        <v>532</v>
      </c>
      <c r="B260" s="404"/>
      <c r="C260" s="404"/>
      <c r="D260" s="404"/>
      <c r="E260" s="404"/>
      <c r="F260" s="404"/>
      <c r="G260" s="404"/>
      <c r="H260" s="404"/>
      <c r="I260" s="404"/>
      <c r="J260" s="404"/>
      <c r="K260" s="405"/>
    </row>
    <row r="261" spans="1:12" x14ac:dyDescent="0.25">
      <c r="A261" s="233"/>
      <c r="B261" s="234"/>
      <c r="C261" s="234"/>
      <c r="D261" s="234"/>
      <c r="E261" s="234"/>
      <c r="F261" s="234"/>
      <c r="G261" s="231"/>
      <c r="H261" s="231"/>
      <c r="I261" s="231"/>
      <c r="J261" s="285"/>
      <c r="K261" s="285"/>
    </row>
    <row r="262" spans="1:12" x14ac:dyDescent="0.25">
      <c r="A262" s="144" t="s">
        <v>408</v>
      </c>
      <c r="B262" s="145" t="s">
        <v>3</v>
      </c>
      <c r="C262" s="145" t="s">
        <v>4</v>
      </c>
      <c r="D262" s="144" t="s">
        <v>5</v>
      </c>
      <c r="E262" s="145" t="s">
        <v>6</v>
      </c>
      <c r="F262" s="145" t="s">
        <v>7</v>
      </c>
      <c r="G262" s="144" t="s">
        <v>8</v>
      </c>
      <c r="H262" s="145" t="s">
        <v>9</v>
      </c>
      <c r="I262" s="145" t="s">
        <v>10</v>
      </c>
      <c r="J262" s="144" t="s">
        <v>11</v>
      </c>
      <c r="K262" s="144" t="s">
        <v>12</v>
      </c>
    </row>
    <row r="263" spans="1:12" ht="27" x14ac:dyDescent="0.25">
      <c r="A263" s="219"/>
      <c r="B263" s="217">
        <v>253</v>
      </c>
      <c r="C263" s="215" t="s">
        <v>742</v>
      </c>
      <c r="D263" s="261">
        <v>310507</v>
      </c>
      <c r="E263" s="217" t="s">
        <v>24</v>
      </c>
      <c r="F263" s="208">
        <v>10</v>
      </c>
      <c r="G263" s="186">
        <v>24.29</v>
      </c>
      <c r="H263" s="186"/>
      <c r="I263" s="186"/>
      <c r="J263" s="172">
        <f t="shared" ref="J263:J308" si="12">ROUND(AVERAGE(G263:I263),2)</f>
        <v>24.29</v>
      </c>
      <c r="K263" s="172">
        <f t="shared" ref="K263:K306" si="13">J263*F263</f>
        <v>242.89999999999998</v>
      </c>
    </row>
    <row r="264" spans="1:12" ht="81" x14ac:dyDescent="0.25">
      <c r="A264" s="219"/>
      <c r="B264" s="217">
        <v>254</v>
      </c>
      <c r="C264" s="215" t="s">
        <v>743</v>
      </c>
      <c r="D264" s="261">
        <v>429225</v>
      </c>
      <c r="E264" s="217" t="s">
        <v>22</v>
      </c>
      <c r="F264" s="208">
        <v>10</v>
      </c>
      <c r="G264" s="186">
        <v>48.09</v>
      </c>
      <c r="H264" s="186">
        <v>52.99</v>
      </c>
      <c r="I264" s="250">
        <v>47.99</v>
      </c>
      <c r="J264" s="172">
        <f t="shared" si="12"/>
        <v>49.69</v>
      </c>
      <c r="K264" s="172">
        <f t="shared" si="13"/>
        <v>496.9</v>
      </c>
      <c r="L264" s="142" t="s">
        <v>678</v>
      </c>
    </row>
    <row r="265" spans="1:12" ht="94.5" x14ac:dyDescent="0.25">
      <c r="A265" s="219"/>
      <c r="B265" s="297">
        <v>255</v>
      </c>
      <c r="C265" s="215" t="s">
        <v>534</v>
      </c>
      <c r="D265" s="261">
        <v>390766</v>
      </c>
      <c r="E265" s="217" t="s">
        <v>24</v>
      </c>
      <c r="F265" s="208">
        <v>10</v>
      </c>
      <c r="G265" s="186">
        <v>79.959999999999994</v>
      </c>
      <c r="H265" s="186"/>
      <c r="I265" s="186"/>
      <c r="J265" s="172">
        <f t="shared" si="12"/>
        <v>79.959999999999994</v>
      </c>
      <c r="K265" s="172">
        <f t="shared" si="13"/>
        <v>799.59999999999991</v>
      </c>
    </row>
    <row r="266" spans="1:12" x14ac:dyDescent="0.25">
      <c r="A266" s="219"/>
      <c r="B266" s="297">
        <v>256</v>
      </c>
      <c r="C266" s="215" t="s">
        <v>535</v>
      </c>
      <c r="D266" s="261">
        <v>392302</v>
      </c>
      <c r="E266" s="217" t="s">
        <v>26</v>
      </c>
      <c r="F266" s="208" t="s">
        <v>696</v>
      </c>
      <c r="G266" s="202">
        <v>20.329999999999998</v>
      </c>
      <c r="H266" s="186"/>
      <c r="I266" s="186"/>
      <c r="J266" s="172">
        <f t="shared" si="12"/>
        <v>20.329999999999998</v>
      </c>
      <c r="K266" s="172"/>
    </row>
    <row r="267" spans="1:12" x14ac:dyDescent="0.25">
      <c r="A267" s="219"/>
      <c r="B267" s="297">
        <v>257</v>
      </c>
      <c r="C267" s="215" t="s">
        <v>35</v>
      </c>
      <c r="D267" s="261">
        <v>216082</v>
      </c>
      <c r="E267" s="217" t="s">
        <v>28</v>
      </c>
      <c r="F267" s="208">
        <v>10</v>
      </c>
      <c r="G267" s="186">
        <v>3.24</v>
      </c>
      <c r="H267" s="186"/>
      <c r="I267" s="186"/>
      <c r="J267" s="172">
        <f t="shared" si="12"/>
        <v>3.24</v>
      </c>
      <c r="K267" s="172">
        <f t="shared" si="13"/>
        <v>32.400000000000006</v>
      </c>
    </row>
    <row r="268" spans="1:12" x14ac:dyDescent="0.25">
      <c r="A268" s="219"/>
      <c r="B268" s="297">
        <v>258</v>
      </c>
      <c r="C268" s="215" t="s">
        <v>744</v>
      </c>
      <c r="D268" s="261">
        <v>351157</v>
      </c>
      <c r="E268" s="217" t="s">
        <v>24</v>
      </c>
      <c r="F268" s="208" t="s">
        <v>696</v>
      </c>
      <c r="G268" s="186">
        <v>101.28</v>
      </c>
      <c r="H268" s="186">
        <v>95.4</v>
      </c>
      <c r="I268" s="186">
        <v>114.24</v>
      </c>
      <c r="J268" s="172">
        <f t="shared" si="12"/>
        <v>103.64</v>
      </c>
      <c r="K268" s="172"/>
      <c r="L268" s="142" t="s">
        <v>679</v>
      </c>
    </row>
    <row r="269" spans="1:12" x14ac:dyDescent="0.25">
      <c r="A269" s="219"/>
      <c r="B269" s="297">
        <v>259</v>
      </c>
      <c r="C269" s="215" t="s">
        <v>77</v>
      </c>
      <c r="D269" s="261">
        <v>289422</v>
      </c>
      <c r="E269" s="217" t="s">
        <v>28</v>
      </c>
      <c r="F269" s="208" t="s">
        <v>696</v>
      </c>
      <c r="G269" s="186">
        <v>2.65</v>
      </c>
      <c r="H269" s="186"/>
      <c r="I269" s="186"/>
      <c r="J269" s="172">
        <f t="shared" si="12"/>
        <v>2.65</v>
      </c>
      <c r="K269" s="172"/>
    </row>
    <row r="270" spans="1:12" ht="40.5" x14ac:dyDescent="0.25">
      <c r="A270" s="219"/>
      <c r="B270" s="297">
        <v>260</v>
      </c>
      <c r="C270" s="215" t="s">
        <v>98</v>
      </c>
      <c r="D270" s="251">
        <v>440838</v>
      </c>
      <c r="E270" s="217" t="s">
        <v>18</v>
      </c>
      <c r="F270" s="208">
        <v>20</v>
      </c>
      <c r="G270" s="186">
        <v>3.51</v>
      </c>
      <c r="H270" s="186">
        <v>2.99</v>
      </c>
      <c r="I270" s="186">
        <v>5.87</v>
      </c>
      <c r="J270" s="172">
        <f t="shared" si="12"/>
        <v>4.12</v>
      </c>
      <c r="K270" s="172">
        <f t="shared" si="13"/>
        <v>82.4</v>
      </c>
    </row>
    <row r="271" spans="1:12" ht="27" x14ac:dyDescent="0.25">
      <c r="A271" s="219"/>
      <c r="B271" s="297">
        <v>261</v>
      </c>
      <c r="C271" s="215" t="s">
        <v>99</v>
      </c>
      <c r="D271" s="251">
        <v>296447</v>
      </c>
      <c r="E271" s="217" t="s">
        <v>22</v>
      </c>
      <c r="F271" s="208">
        <v>12</v>
      </c>
      <c r="G271" s="186">
        <v>9.31</v>
      </c>
      <c r="H271" s="186">
        <v>8.8000000000000007</v>
      </c>
      <c r="I271" s="186">
        <v>12.1</v>
      </c>
      <c r="J271" s="172">
        <f t="shared" si="12"/>
        <v>10.07</v>
      </c>
      <c r="K271" s="172">
        <f t="shared" si="13"/>
        <v>120.84</v>
      </c>
    </row>
    <row r="272" spans="1:12" ht="40.5" x14ac:dyDescent="0.25">
      <c r="A272" s="264"/>
      <c r="B272" s="297">
        <v>262</v>
      </c>
      <c r="C272" s="215" t="s">
        <v>536</v>
      </c>
      <c r="D272" s="261">
        <v>150224</v>
      </c>
      <c r="E272" s="217" t="s">
        <v>28</v>
      </c>
      <c r="F272" s="208" t="s">
        <v>696</v>
      </c>
      <c r="G272" s="186">
        <v>2.15</v>
      </c>
      <c r="H272" s="186"/>
      <c r="I272" s="186"/>
      <c r="J272" s="172">
        <f t="shared" si="12"/>
        <v>2.15</v>
      </c>
      <c r="K272" s="172"/>
      <c r="L272" s="142" t="s">
        <v>681</v>
      </c>
    </row>
    <row r="273" spans="1:12" x14ac:dyDescent="0.25">
      <c r="A273" s="219"/>
      <c r="B273" s="297">
        <v>263</v>
      </c>
      <c r="C273" s="215" t="s">
        <v>100</v>
      </c>
      <c r="D273" s="261">
        <v>226698</v>
      </c>
      <c r="E273" s="217" t="s">
        <v>18</v>
      </c>
      <c r="F273" s="208">
        <v>60</v>
      </c>
      <c r="G273" s="186">
        <v>1.49</v>
      </c>
      <c r="H273" s="186"/>
      <c r="I273" s="186"/>
      <c r="J273" s="172">
        <f t="shared" si="12"/>
        <v>1.49</v>
      </c>
      <c r="K273" s="172">
        <f t="shared" si="13"/>
        <v>89.4</v>
      </c>
    </row>
    <row r="274" spans="1:12" x14ac:dyDescent="0.25">
      <c r="A274" s="219"/>
      <c r="B274" s="297">
        <v>264</v>
      </c>
      <c r="C274" s="215" t="s">
        <v>114</v>
      </c>
      <c r="D274" s="261">
        <v>30279</v>
      </c>
      <c r="E274" s="217" t="s">
        <v>28</v>
      </c>
      <c r="F274" s="208" t="s">
        <v>696</v>
      </c>
      <c r="G274" s="186">
        <v>0.91</v>
      </c>
      <c r="H274" s="186"/>
      <c r="I274" s="186"/>
      <c r="J274" s="172">
        <f t="shared" si="12"/>
        <v>0.91</v>
      </c>
      <c r="K274" s="172"/>
    </row>
    <row r="275" spans="1:12" x14ac:dyDescent="0.25">
      <c r="A275" s="219"/>
      <c r="B275" s="297">
        <v>265</v>
      </c>
      <c r="C275" s="215" t="s">
        <v>115</v>
      </c>
      <c r="D275" s="261">
        <v>296307</v>
      </c>
      <c r="E275" s="217" t="s">
        <v>15</v>
      </c>
      <c r="F275" s="208" t="s">
        <v>696</v>
      </c>
      <c r="G275" s="186">
        <v>17.64</v>
      </c>
      <c r="H275" s="186">
        <v>17.170000000000002</v>
      </c>
      <c r="I275" s="186">
        <v>18.29</v>
      </c>
      <c r="J275" s="172">
        <f t="shared" si="12"/>
        <v>17.7</v>
      </c>
      <c r="K275" s="172"/>
    </row>
    <row r="276" spans="1:12" ht="27" x14ac:dyDescent="0.25">
      <c r="A276" s="219"/>
      <c r="B276" s="297">
        <v>266</v>
      </c>
      <c r="C276" s="215" t="s">
        <v>745</v>
      </c>
      <c r="D276" s="261">
        <v>309847</v>
      </c>
      <c r="E276" s="217" t="s">
        <v>38</v>
      </c>
      <c r="F276" s="208">
        <v>24</v>
      </c>
      <c r="G276" s="186">
        <v>2.0699999999999998</v>
      </c>
      <c r="H276" s="186"/>
      <c r="I276" s="186"/>
      <c r="J276" s="172">
        <f t="shared" si="12"/>
        <v>2.0699999999999998</v>
      </c>
      <c r="K276" s="172">
        <f t="shared" si="13"/>
        <v>49.679999999999993</v>
      </c>
    </row>
    <row r="277" spans="1:12" x14ac:dyDescent="0.25">
      <c r="A277" s="219"/>
      <c r="B277" s="297">
        <v>267</v>
      </c>
      <c r="C277" s="215" t="s">
        <v>118</v>
      </c>
      <c r="D277" s="261">
        <v>243579</v>
      </c>
      <c r="E277" s="217" t="s">
        <v>38</v>
      </c>
      <c r="F277" s="208">
        <v>20</v>
      </c>
      <c r="G277" s="186">
        <v>5</v>
      </c>
      <c r="H277" s="186">
        <v>4.99</v>
      </c>
      <c r="I277" s="186">
        <v>5.21</v>
      </c>
      <c r="J277" s="172">
        <f t="shared" si="12"/>
        <v>5.07</v>
      </c>
      <c r="K277" s="172">
        <f t="shared" si="13"/>
        <v>101.4</v>
      </c>
    </row>
    <row r="278" spans="1:12" ht="15" customHeight="1" x14ac:dyDescent="0.25">
      <c r="A278" s="216"/>
      <c r="B278" s="297">
        <v>268</v>
      </c>
      <c r="C278" s="222" t="s">
        <v>746</v>
      </c>
      <c r="D278" s="246">
        <v>397814</v>
      </c>
      <c r="E278" s="221" t="s">
        <v>635</v>
      </c>
      <c r="F278" s="207" t="s">
        <v>696</v>
      </c>
      <c r="G278" s="186">
        <v>11.5</v>
      </c>
      <c r="H278" s="186">
        <v>10.74</v>
      </c>
      <c r="I278" s="186"/>
      <c r="J278" s="172">
        <f t="shared" si="12"/>
        <v>11.12</v>
      </c>
      <c r="K278" s="172"/>
    </row>
    <row r="279" spans="1:12" x14ac:dyDescent="0.25">
      <c r="A279" s="219"/>
      <c r="B279" s="297">
        <v>269</v>
      </c>
      <c r="C279" s="215" t="s">
        <v>132</v>
      </c>
      <c r="D279" s="261">
        <v>230233</v>
      </c>
      <c r="E279" s="217" t="s">
        <v>28</v>
      </c>
      <c r="F279" s="208">
        <v>50</v>
      </c>
      <c r="G279" s="186">
        <v>1.1499999999999999</v>
      </c>
      <c r="H279" s="186"/>
      <c r="I279" s="186"/>
      <c r="J279" s="172">
        <f t="shared" si="12"/>
        <v>1.1499999999999999</v>
      </c>
      <c r="K279" s="172">
        <f t="shared" si="13"/>
        <v>57.499999999999993</v>
      </c>
    </row>
    <row r="280" spans="1:12" ht="121.5" x14ac:dyDescent="0.25">
      <c r="A280" s="219"/>
      <c r="B280" s="297">
        <v>270</v>
      </c>
      <c r="C280" s="215" t="s">
        <v>537</v>
      </c>
      <c r="D280" s="261">
        <v>434798</v>
      </c>
      <c r="E280" s="217" t="s">
        <v>140</v>
      </c>
      <c r="F280" s="208">
        <v>20</v>
      </c>
      <c r="G280" s="186">
        <v>7.54</v>
      </c>
      <c r="H280" s="186"/>
      <c r="I280" s="186"/>
      <c r="J280" s="172">
        <f t="shared" si="12"/>
        <v>7.54</v>
      </c>
      <c r="K280" s="172">
        <f t="shared" si="13"/>
        <v>150.80000000000001</v>
      </c>
    </row>
    <row r="281" spans="1:12" x14ac:dyDescent="0.25">
      <c r="A281" s="219"/>
      <c r="B281" s="297">
        <v>271</v>
      </c>
      <c r="C281" s="215" t="s">
        <v>747</v>
      </c>
      <c r="D281" s="261">
        <v>242252</v>
      </c>
      <c r="E281" s="217" t="s">
        <v>28</v>
      </c>
      <c r="F281" s="208">
        <v>25</v>
      </c>
      <c r="G281" s="186">
        <v>2.88</v>
      </c>
      <c r="H281" s="186"/>
      <c r="I281" s="186"/>
      <c r="J281" s="172">
        <f t="shared" si="12"/>
        <v>2.88</v>
      </c>
      <c r="K281" s="172">
        <f t="shared" si="13"/>
        <v>72</v>
      </c>
    </row>
    <row r="282" spans="1:12" ht="27" x14ac:dyDescent="0.25">
      <c r="A282" s="219"/>
      <c r="B282" s="297">
        <v>272</v>
      </c>
      <c r="C282" s="215" t="s">
        <v>539</v>
      </c>
      <c r="D282" s="261">
        <v>381508</v>
      </c>
      <c r="E282" s="217" t="s">
        <v>28</v>
      </c>
      <c r="F282" s="208">
        <v>25</v>
      </c>
      <c r="G282" s="186">
        <v>10.93</v>
      </c>
      <c r="H282" s="186"/>
      <c r="I282" s="186"/>
      <c r="J282" s="172">
        <f t="shared" si="12"/>
        <v>10.93</v>
      </c>
      <c r="K282" s="172">
        <f t="shared" si="13"/>
        <v>273.25</v>
      </c>
    </row>
    <row r="283" spans="1:12" x14ac:dyDescent="0.25">
      <c r="A283" s="400" t="s">
        <v>529</v>
      </c>
      <c r="B283" s="297">
        <v>273</v>
      </c>
      <c r="C283" s="256" t="s">
        <v>541</v>
      </c>
      <c r="D283" s="261">
        <v>264817</v>
      </c>
      <c r="E283" s="217" t="s">
        <v>163</v>
      </c>
      <c r="F283" s="208">
        <v>30</v>
      </c>
      <c r="G283" s="186">
        <v>2.2999999999999998</v>
      </c>
      <c r="H283" s="186"/>
      <c r="I283" s="186"/>
      <c r="J283" s="172">
        <f t="shared" si="12"/>
        <v>2.2999999999999998</v>
      </c>
      <c r="K283" s="172">
        <f t="shared" si="13"/>
        <v>69</v>
      </c>
      <c r="L283" s="1" t="s">
        <v>685</v>
      </c>
    </row>
    <row r="284" spans="1:12" x14ac:dyDescent="0.25">
      <c r="A284" s="401"/>
      <c r="B284" s="297">
        <v>274</v>
      </c>
      <c r="C284" s="256" t="s">
        <v>542</v>
      </c>
      <c r="D284" s="261">
        <v>262981</v>
      </c>
      <c r="E284" s="217" t="s">
        <v>163</v>
      </c>
      <c r="F284" s="208">
        <v>30</v>
      </c>
      <c r="G284" s="186">
        <v>3.28</v>
      </c>
      <c r="H284" s="202"/>
      <c r="I284" s="202"/>
      <c r="J284" s="172">
        <f t="shared" si="12"/>
        <v>3.28</v>
      </c>
      <c r="K284" s="172">
        <f t="shared" si="13"/>
        <v>98.399999999999991</v>
      </c>
    </row>
    <row r="285" spans="1:12" x14ac:dyDescent="0.25">
      <c r="A285" s="402"/>
      <c r="B285" s="297">
        <v>275</v>
      </c>
      <c r="C285" s="256" t="s">
        <v>543</v>
      </c>
      <c r="D285" s="261">
        <v>282302</v>
      </c>
      <c r="E285" s="217" t="s">
        <v>163</v>
      </c>
      <c r="F285" s="208">
        <v>30</v>
      </c>
      <c r="G285" s="186">
        <v>3.06</v>
      </c>
      <c r="H285" s="186"/>
      <c r="I285" s="186"/>
      <c r="J285" s="172">
        <f t="shared" si="12"/>
        <v>3.06</v>
      </c>
      <c r="K285" s="172">
        <f t="shared" si="13"/>
        <v>91.8</v>
      </c>
    </row>
    <row r="286" spans="1:12" x14ac:dyDescent="0.25">
      <c r="A286" s="219"/>
      <c r="B286" s="297">
        <v>276</v>
      </c>
      <c r="C286" s="215" t="s">
        <v>173</v>
      </c>
      <c r="D286" s="261">
        <v>415155</v>
      </c>
      <c r="E286" s="217" t="s">
        <v>28</v>
      </c>
      <c r="F286" s="208" t="s">
        <v>696</v>
      </c>
      <c r="G286" s="186">
        <v>4.95</v>
      </c>
      <c r="H286" s="186"/>
      <c r="I286" s="186"/>
      <c r="J286" s="172">
        <f t="shared" si="12"/>
        <v>4.95</v>
      </c>
      <c r="K286" s="172"/>
    </row>
    <row r="287" spans="1:12" s="206" customFormat="1" x14ac:dyDescent="0.25">
      <c r="A287" s="219"/>
      <c r="B287" s="297">
        <v>277</v>
      </c>
      <c r="C287" s="215" t="s">
        <v>174</v>
      </c>
      <c r="D287" s="261">
        <v>137057</v>
      </c>
      <c r="E287" s="217" t="s">
        <v>106</v>
      </c>
      <c r="F287" s="208">
        <v>10</v>
      </c>
      <c r="G287" s="186">
        <v>3.8</v>
      </c>
      <c r="H287" s="186">
        <v>3.49</v>
      </c>
      <c r="I287" s="186">
        <v>4.6500000000000004</v>
      </c>
      <c r="J287" s="172">
        <f t="shared" si="12"/>
        <v>3.98</v>
      </c>
      <c r="K287" s="172">
        <f t="shared" si="13"/>
        <v>39.799999999999997</v>
      </c>
    </row>
    <row r="288" spans="1:12" ht="54" x14ac:dyDescent="0.25">
      <c r="A288" s="219"/>
      <c r="B288" s="297">
        <v>278</v>
      </c>
      <c r="C288" s="256" t="s">
        <v>748</v>
      </c>
      <c r="D288" s="255">
        <v>443004</v>
      </c>
      <c r="E288" s="255" t="s">
        <v>15</v>
      </c>
      <c r="F288" s="212">
        <v>100</v>
      </c>
      <c r="G288" s="279">
        <v>69.28</v>
      </c>
      <c r="H288" s="279">
        <v>85.76</v>
      </c>
      <c r="I288" s="279">
        <v>85.76</v>
      </c>
      <c r="J288" s="279">
        <f t="shared" si="12"/>
        <v>80.27</v>
      </c>
      <c r="K288" s="279">
        <f t="shared" si="13"/>
        <v>8027</v>
      </c>
    </row>
    <row r="289" spans="1:11" ht="81" x14ac:dyDescent="0.25">
      <c r="A289" s="219"/>
      <c r="B289" s="297">
        <v>279</v>
      </c>
      <c r="C289" s="215" t="s">
        <v>544</v>
      </c>
      <c r="D289" s="261">
        <v>137057</v>
      </c>
      <c r="E289" s="217" t="s">
        <v>28</v>
      </c>
      <c r="F289" s="208">
        <v>40</v>
      </c>
      <c r="G289" s="172">
        <v>1.91</v>
      </c>
      <c r="H289" s="172"/>
      <c r="I289" s="172"/>
      <c r="J289" s="172">
        <f t="shared" si="12"/>
        <v>1.91</v>
      </c>
      <c r="K289" s="172">
        <f t="shared" si="13"/>
        <v>76.399999999999991</v>
      </c>
    </row>
    <row r="290" spans="1:11" ht="40.5" x14ac:dyDescent="0.25">
      <c r="A290" s="219"/>
      <c r="B290" s="297">
        <v>280</v>
      </c>
      <c r="C290" s="256" t="s">
        <v>176</v>
      </c>
      <c r="D290" s="261">
        <v>137057</v>
      </c>
      <c r="E290" s="217" t="s">
        <v>129</v>
      </c>
      <c r="F290" s="208">
        <v>5</v>
      </c>
      <c r="G290" s="186">
        <v>88.83</v>
      </c>
      <c r="H290" s="186">
        <v>87.92</v>
      </c>
      <c r="I290" s="186">
        <v>74.900000000000006</v>
      </c>
      <c r="J290" s="172">
        <f t="shared" si="12"/>
        <v>83.88</v>
      </c>
      <c r="K290" s="172">
        <f t="shared" si="13"/>
        <v>419.4</v>
      </c>
    </row>
    <row r="291" spans="1:11" ht="54" x14ac:dyDescent="0.25">
      <c r="A291" s="216"/>
      <c r="B291" s="297">
        <v>281</v>
      </c>
      <c r="C291" s="215" t="s">
        <v>749</v>
      </c>
      <c r="D291" s="261">
        <v>38369</v>
      </c>
      <c r="E291" s="214" t="s">
        <v>28</v>
      </c>
      <c r="F291" s="213" t="s">
        <v>696</v>
      </c>
      <c r="G291" s="186">
        <v>24.98</v>
      </c>
      <c r="H291" s="186">
        <v>34</v>
      </c>
      <c r="I291" s="186">
        <v>30.04</v>
      </c>
      <c r="J291" s="172">
        <f t="shared" si="12"/>
        <v>29.67</v>
      </c>
      <c r="K291" s="172"/>
    </row>
    <row r="292" spans="1:11" ht="40.5" x14ac:dyDescent="0.25">
      <c r="A292" s="216"/>
      <c r="B292" s="297">
        <v>282</v>
      </c>
      <c r="C292" s="215" t="s">
        <v>798</v>
      </c>
      <c r="D292" s="261">
        <v>150425</v>
      </c>
      <c r="E292" s="214" t="s">
        <v>28</v>
      </c>
      <c r="F292" s="213" t="s">
        <v>696</v>
      </c>
      <c r="G292" s="186">
        <v>21.9</v>
      </c>
      <c r="H292" s="186">
        <v>25.4</v>
      </c>
      <c r="I292" s="186">
        <v>32.49</v>
      </c>
      <c r="J292" s="172">
        <f t="shared" si="12"/>
        <v>26.6</v>
      </c>
      <c r="K292" s="172"/>
    </row>
    <row r="293" spans="1:11" x14ac:dyDescent="0.25">
      <c r="A293" s="219"/>
      <c r="B293" s="297">
        <v>283</v>
      </c>
      <c r="C293" s="215" t="s">
        <v>226</v>
      </c>
      <c r="D293" s="261">
        <v>137057</v>
      </c>
      <c r="E293" s="217" t="s">
        <v>28</v>
      </c>
      <c r="F293" s="208" t="s">
        <v>696</v>
      </c>
      <c r="G293" s="186">
        <v>9.89</v>
      </c>
      <c r="H293" s="186">
        <v>9.9</v>
      </c>
      <c r="I293" s="186">
        <v>11.29</v>
      </c>
      <c r="J293" s="172">
        <f t="shared" si="12"/>
        <v>10.36</v>
      </c>
      <c r="K293" s="172"/>
    </row>
    <row r="294" spans="1:11" ht="27" x14ac:dyDescent="0.25">
      <c r="A294" s="219"/>
      <c r="B294" s="297">
        <v>284</v>
      </c>
      <c r="C294" s="215" t="s">
        <v>546</v>
      </c>
      <c r="D294" s="261">
        <v>342628</v>
      </c>
      <c r="E294" s="217" t="s">
        <v>28</v>
      </c>
      <c r="F294" s="208">
        <v>12</v>
      </c>
      <c r="G294" s="186">
        <v>9.9</v>
      </c>
      <c r="H294" s="186">
        <v>9.9</v>
      </c>
      <c r="I294" s="186">
        <v>7.5</v>
      </c>
      <c r="J294" s="172">
        <f t="shared" si="12"/>
        <v>9.1</v>
      </c>
      <c r="K294" s="172">
        <f t="shared" si="13"/>
        <v>109.19999999999999</v>
      </c>
    </row>
    <row r="295" spans="1:11" s="199" customFormat="1" x14ac:dyDescent="0.25">
      <c r="A295" s="263"/>
      <c r="B295" s="297">
        <v>285</v>
      </c>
      <c r="C295" s="256" t="s">
        <v>547</v>
      </c>
      <c r="D295" s="255">
        <v>30228</v>
      </c>
      <c r="E295" s="255" t="s">
        <v>28</v>
      </c>
      <c r="F295" s="212" t="s">
        <v>696</v>
      </c>
      <c r="G295" s="250">
        <v>24.52</v>
      </c>
      <c r="H295" s="250">
        <v>53.9</v>
      </c>
      <c r="I295" s="250">
        <v>24.51</v>
      </c>
      <c r="J295" s="279">
        <f t="shared" si="12"/>
        <v>34.31</v>
      </c>
      <c r="K295" s="279"/>
    </row>
    <row r="296" spans="1:11" x14ac:dyDescent="0.25">
      <c r="A296" s="219"/>
      <c r="B296" s="297">
        <v>286</v>
      </c>
      <c r="C296" s="215" t="s">
        <v>548</v>
      </c>
      <c r="D296" s="261">
        <v>30414</v>
      </c>
      <c r="E296" s="217" t="s">
        <v>38</v>
      </c>
      <c r="F296" s="208" t="s">
        <v>696</v>
      </c>
      <c r="G296" s="186">
        <v>6.27</v>
      </c>
      <c r="H296" s="186">
        <v>5.8</v>
      </c>
      <c r="I296" s="186">
        <v>6.59</v>
      </c>
      <c r="J296" s="172">
        <f t="shared" si="12"/>
        <v>6.22</v>
      </c>
      <c r="K296" s="172"/>
    </row>
    <row r="297" spans="1:11" x14ac:dyDescent="0.25">
      <c r="A297" s="219"/>
      <c r="B297" s="297">
        <v>287</v>
      </c>
      <c r="C297" s="215" t="s">
        <v>549</v>
      </c>
      <c r="D297" s="261">
        <v>226795</v>
      </c>
      <c r="E297" s="217" t="s">
        <v>24</v>
      </c>
      <c r="F297" s="208">
        <v>10</v>
      </c>
      <c r="G297" s="186">
        <v>5.87</v>
      </c>
      <c r="H297" s="186"/>
      <c r="I297" s="186"/>
      <c r="J297" s="172">
        <f t="shared" si="12"/>
        <v>5.87</v>
      </c>
      <c r="K297" s="172">
        <f t="shared" si="13"/>
        <v>58.7</v>
      </c>
    </row>
    <row r="298" spans="1:11" x14ac:dyDescent="0.25">
      <c r="A298" s="219"/>
      <c r="B298" s="297">
        <v>288</v>
      </c>
      <c r="C298" s="215" t="s">
        <v>236</v>
      </c>
      <c r="D298" s="261">
        <v>243220</v>
      </c>
      <c r="E298" s="217" t="s">
        <v>22</v>
      </c>
      <c r="F298" s="208">
        <v>12</v>
      </c>
      <c r="G298" s="186">
        <v>13.11</v>
      </c>
      <c r="H298" s="186"/>
      <c r="I298" s="186"/>
      <c r="J298" s="172">
        <f t="shared" si="12"/>
        <v>13.11</v>
      </c>
      <c r="K298" s="172">
        <f t="shared" si="13"/>
        <v>157.32</v>
      </c>
    </row>
    <row r="299" spans="1:11" x14ac:dyDescent="0.25">
      <c r="A299" s="219"/>
      <c r="B299" s="297">
        <v>289</v>
      </c>
      <c r="C299" s="215" t="s">
        <v>550</v>
      </c>
      <c r="D299" s="261">
        <v>232399</v>
      </c>
      <c r="E299" s="217" t="s">
        <v>38</v>
      </c>
      <c r="F299" s="208" t="s">
        <v>696</v>
      </c>
      <c r="G299" s="186">
        <v>9.42</v>
      </c>
      <c r="H299" s="186"/>
      <c r="I299" s="186"/>
      <c r="J299" s="172">
        <f t="shared" si="12"/>
        <v>9.42</v>
      </c>
      <c r="K299" s="172"/>
    </row>
    <row r="300" spans="1:11" ht="27" x14ac:dyDescent="0.25">
      <c r="A300" s="219"/>
      <c r="B300" s="297">
        <v>290</v>
      </c>
      <c r="C300" s="215" t="s">
        <v>551</v>
      </c>
      <c r="D300" s="261">
        <v>416695</v>
      </c>
      <c r="E300" s="217" t="s">
        <v>28</v>
      </c>
      <c r="F300" s="208">
        <v>50</v>
      </c>
      <c r="G300" s="186">
        <v>2.15</v>
      </c>
      <c r="H300" s="186"/>
      <c r="I300" s="186"/>
      <c r="J300" s="172">
        <f t="shared" si="12"/>
        <v>2.15</v>
      </c>
      <c r="K300" s="172">
        <f t="shared" si="13"/>
        <v>107.5</v>
      </c>
    </row>
    <row r="301" spans="1:11" ht="27" x14ac:dyDescent="0.25">
      <c r="A301" s="400" t="s">
        <v>540</v>
      </c>
      <c r="B301" s="297">
        <v>291</v>
      </c>
      <c r="C301" s="276" t="s">
        <v>750</v>
      </c>
      <c r="D301" s="255">
        <v>443047</v>
      </c>
      <c r="E301" s="225" t="s">
        <v>28</v>
      </c>
      <c r="F301" s="245">
        <v>10</v>
      </c>
      <c r="G301" s="262">
        <v>19</v>
      </c>
      <c r="H301" s="262">
        <v>57.5</v>
      </c>
      <c r="I301" s="262">
        <v>42.3</v>
      </c>
      <c r="J301" s="289">
        <f t="shared" si="12"/>
        <v>39.6</v>
      </c>
      <c r="K301" s="289">
        <f t="shared" si="13"/>
        <v>396</v>
      </c>
    </row>
    <row r="302" spans="1:11" x14ac:dyDescent="0.25">
      <c r="A302" s="402"/>
      <c r="B302" s="297">
        <v>292</v>
      </c>
      <c r="C302" s="276" t="s">
        <v>751</v>
      </c>
      <c r="D302" s="255">
        <v>308595</v>
      </c>
      <c r="E302" s="225" t="s">
        <v>28</v>
      </c>
      <c r="F302" s="245">
        <v>30</v>
      </c>
      <c r="G302" s="262">
        <v>40.049999999999997</v>
      </c>
      <c r="H302" s="262">
        <v>40.76</v>
      </c>
      <c r="I302" s="262">
        <v>28.3</v>
      </c>
      <c r="J302" s="289">
        <f t="shared" si="12"/>
        <v>36.369999999999997</v>
      </c>
      <c r="K302" s="289">
        <f t="shared" si="13"/>
        <v>1091.0999999999999</v>
      </c>
    </row>
    <row r="303" spans="1:11" ht="27" x14ac:dyDescent="0.25">
      <c r="A303" s="400" t="s">
        <v>552</v>
      </c>
      <c r="B303" s="297">
        <v>293</v>
      </c>
      <c r="C303" s="215" t="s">
        <v>553</v>
      </c>
      <c r="D303" s="261">
        <v>226094</v>
      </c>
      <c r="E303" s="217" t="s">
        <v>38</v>
      </c>
      <c r="F303" s="208">
        <v>50</v>
      </c>
      <c r="G303" s="202">
        <v>1.89</v>
      </c>
      <c r="H303" s="186"/>
      <c r="I303" s="186"/>
      <c r="J303" s="172">
        <f t="shared" si="12"/>
        <v>1.89</v>
      </c>
      <c r="K303" s="172">
        <f t="shared" si="13"/>
        <v>94.5</v>
      </c>
    </row>
    <row r="304" spans="1:11" ht="27" x14ac:dyDescent="0.25">
      <c r="A304" s="401"/>
      <c r="B304" s="297">
        <v>294</v>
      </c>
      <c r="C304" s="215" t="s">
        <v>597</v>
      </c>
      <c r="D304" s="261">
        <v>226092</v>
      </c>
      <c r="E304" s="217" t="s">
        <v>38</v>
      </c>
      <c r="F304" s="208">
        <v>50</v>
      </c>
      <c r="G304" s="202">
        <v>1.06</v>
      </c>
      <c r="H304" s="186"/>
      <c r="I304" s="186"/>
      <c r="J304" s="172">
        <f t="shared" si="12"/>
        <v>1.06</v>
      </c>
      <c r="K304" s="172">
        <f t="shared" si="13"/>
        <v>53</v>
      </c>
    </row>
    <row r="305" spans="1:12" ht="27" x14ac:dyDescent="0.25">
      <c r="A305" s="402"/>
      <c r="B305" s="297">
        <v>295</v>
      </c>
      <c r="C305" s="215" t="s">
        <v>554</v>
      </c>
      <c r="D305" s="261">
        <v>226093</v>
      </c>
      <c r="E305" s="217" t="s">
        <v>38</v>
      </c>
      <c r="F305" s="208">
        <v>50</v>
      </c>
      <c r="G305" s="202">
        <v>1.28</v>
      </c>
      <c r="H305" s="186"/>
      <c r="I305" s="186"/>
      <c r="J305" s="172">
        <f t="shared" si="12"/>
        <v>1.28</v>
      </c>
      <c r="K305" s="172">
        <f t="shared" si="13"/>
        <v>64</v>
      </c>
    </row>
    <row r="306" spans="1:12" ht="54" x14ac:dyDescent="0.25">
      <c r="A306" s="219"/>
      <c r="B306" s="297">
        <v>296</v>
      </c>
      <c r="C306" s="215" t="s">
        <v>555</v>
      </c>
      <c r="D306" s="261">
        <v>252683</v>
      </c>
      <c r="E306" s="217" t="s">
        <v>18</v>
      </c>
      <c r="F306" s="208">
        <v>20</v>
      </c>
      <c r="G306" s="186">
        <v>2.5099999999999998</v>
      </c>
      <c r="H306" s="186"/>
      <c r="I306" s="186"/>
      <c r="J306" s="172">
        <f t="shared" si="12"/>
        <v>2.5099999999999998</v>
      </c>
      <c r="K306" s="172">
        <f t="shared" si="13"/>
        <v>50.199999999999996</v>
      </c>
      <c r="L306" s="142" t="s">
        <v>683</v>
      </c>
    </row>
    <row r="307" spans="1:12" x14ac:dyDescent="0.25">
      <c r="A307" s="219"/>
      <c r="B307" s="297">
        <v>297</v>
      </c>
      <c r="C307" s="215" t="s">
        <v>752</v>
      </c>
      <c r="D307" s="261">
        <v>334178</v>
      </c>
      <c r="E307" s="217" t="s">
        <v>28</v>
      </c>
      <c r="F307" s="208" t="s">
        <v>696</v>
      </c>
      <c r="G307" s="186">
        <v>9</v>
      </c>
      <c r="H307" s="186">
        <v>9.86</v>
      </c>
      <c r="I307" s="186">
        <v>10.83</v>
      </c>
      <c r="J307" s="172">
        <f t="shared" si="12"/>
        <v>9.9</v>
      </c>
      <c r="K307" s="172"/>
    </row>
    <row r="308" spans="1:12" ht="27" x14ac:dyDescent="0.25">
      <c r="A308" s="219"/>
      <c r="B308" s="297">
        <v>298</v>
      </c>
      <c r="C308" s="215" t="s">
        <v>249</v>
      </c>
      <c r="D308" s="261">
        <v>234154</v>
      </c>
      <c r="E308" s="217" t="s">
        <v>38</v>
      </c>
      <c r="F308" s="208" t="s">
        <v>696</v>
      </c>
      <c r="G308" s="186">
        <v>16.32</v>
      </c>
      <c r="H308" s="186"/>
      <c r="I308" s="186"/>
      <c r="J308" s="172">
        <f t="shared" si="12"/>
        <v>16.32</v>
      </c>
      <c r="K308" s="172"/>
    </row>
    <row r="309" spans="1:12" x14ac:dyDescent="0.25">
      <c r="A309" s="219"/>
      <c r="B309" s="297">
        <v>299</v>
      </c>
      <c r="C309" s="215" t="s">
        <v>598</v>
      </c>
      <c r="D309" s="261">
        <v>151014</v>
      </c>
      <c r="E309" s="217" t="s">
        <v>28</v>
      </c>
      <c r="F309" s="235" t="s">
        <v>696</v>
      </c>
      <c r="G309" s="186">
        <v>56</v>
      </c>
      <c r="H309" s="186">
        <v>62.72</v>
      </c>
      <c r="I309" s="186">
        <v>33.229999999999997</v>
      </c>
      <c r="J309" s="172">
        <f t="shared" ref="J309:J313" si="14">ROUND(AVERAGE(G309:I309),2)</f>
        <v>50.65</v>
      </c>
      <c r="K309" s="172"/>
    </row>
    <row r="310" spans="1:12" x14ac:dyDescent="0.25">
      <c r="A310" s="219"/>
      <c r="B310" s="297">
        <v>300</v>
      </c>
      <c r="C310" s="215" t="s">
        <v>599</v>
      </c>
      <c r="D310" s="261">
        <v>406214</v>
      </c>
      <c r="E310" s="217" t="s">
        <v>28</v>
      </c>
      <c r="F310" s="235" t="s">
        <v>696</v>
      </c>
      <c r="G310" s="186">
        <v>7.77</v>
      </c>
      <c r="H310" s="186"/>
      <c r="I310" s="186"/>
      <c r="J310" s="172">
        <f t="shared" si="14"/>
        <v>7.77</v>
      </c>
      <c r="K310" s="172"/>
    </row>
    <row r="311" spans="1:12" x14ac:dyDescent="0.25">
      <c r="A311" s="219"/>
      <c r="B311" s="297">
        <v>301</v>
      </c>
      <c r="C311" s="215" t="s">
        <v>254</v>
      </c>
      <c r="D311" s="261">
        <v>234665</v>
      </c>
      <c r="E311" s="217" t="s">
        <v>28</v>
      </c>
      <c r="F311" s="235" t="s">
        <v>696</v>
      </c>
      <c r="G311" s="186">
        <v>10.76</v>
      </c>
      <c r="H311" s="186"/>
      <c r="I311" s="186"/>
      <c r="J311" s="172">
        <f t="shared" si="14"/>
        <v>10.76</v>
      </c>
      <c r="K311" s="172"/>
    </row>
    <row r="312" spans="1:12" x14ac:dyDescent="0.25">
      <c r="A312" s="219"/>
      <c r="B312" s="297">
        <v>302</v>
      </c>
      <c r="C312" s="215" t="s">
        <v>753</v>
      </c>
      <c r="D312" s="261">
        <v>331870</v>
      </c>
      <c r="E312" s="217" t="s">
        <v>28</v>
      </c>
      <c r="F312" s="235" t="s">
        <v>696</v>
      </c>
      <c r="G312" s="186">
        <v>3.6</v>
      </c>
      <c r="H312" s="186"/>
      <c r="I312" s="186"/>
      <c r="J312" s="172">
        <f t="shared" si="14"/>
        <v>3.6</v>
      </c>
      <c r="K312" s="172"/>
    </row>
    <row r="313" spans="1:12" x14ac:dyDescent="0.25">
      <c r="A313" s="219"/>
      <c r="B313" s="297">
        <v>303</v>
      </c>
      <c r="C313" s="215" t="s">
        <v>256</v>
      </c>
      <c r="D313" s="261">
        <v>234323</v>
      </c>
      <c r="E313" s="217" t="s">
        <v>140</v>
      </c>
      <c r="F313" s="235">
        <v>20</v>
      </c>
      <c r="G313" s="186">
        <v>13.97</v>
      </c>
      <c r="H313" s="186"/>
      <c r="I313" s="186"/>
      <c r="J313" s="172">
        <f t="shared" si="14"/>
        <v>13.97</v>
      </c>
      <c r="K313" s="172">
        <f t="shared" ref="K313" si="15">J313*F313</f>
        <v>279.40000000000003</v>
      </c>
    </row>
    <row r="314" spans="1:12" ht="33" customHeight="1" x14ac:dyDescent="0.25">
      <c r="A314" s="236"/>
      <c r="B314" s="237"/>
      <c r="C314" s="238"/>
      <c r="D314" s="237"/>
      <c r="E314" s="237"/>
      <c r="F314" s="239"/>
      <c r="G314" s="231"/>
      <c r="H314" s="231"/>
      <c r="I314" s="231"/>
      <c r="J314" s="290" t="s">
        <v>602</v>
      </c>
      <c r="K314" s="291">
        <f>SUM(K263:K313)</f>
        <v>13851.79</v>
      </c>
    </row>
    <row r="315" spans="1:12" x14ac:dyDescent="0.25">
      <c r="A315" s="243"/>
      <c r="B315" s="240"/>
      <c r="C315" s="229"/>
      <c r="D315" s="240"/>
      <c r="E315" s="240"/>
      <c r="F315" s="230"/>
      <c r="G315" s="231"/>
      <c r="H315" s="231"/>
      <c r="I315" s="231"/>
      <c r="J315" s="285"/>
      <c r="K315" s="285"/>
    </row>
    <row r="316" spans="1:12" ht="15" customHeight="1" x14ac:dyDescent="0.25">
      <c r="A316" s="406" t="s">
        <v>556</v>
      </c>
      <c r="B316" s="406"/>
      <c r="C316" s="406"/>
      <c r="D316" s="406"/>
      <c r="E316" s="406"/>
      <c r="F316" s="406"/>
      <c r="G316" s="406"/>
      <c r="H316" s="406"/>
      <c r="I316" s="406"/>
      <c r="J316" s="406"/>
      <c r="K316" s="406"/>
    </row>
    <row r="317" spans="1:12" ht="15" customHeight="1" x14ac:dyDescent="0.25">
      <c r="A317" s="233"/>
      <c r="B317" s="234"/>
      <c r="C317" s="234"/>
      <c r="D317" s="234"/>
      <c r="E317" s="234"/>
      <c r="F317" s="234"/>
      <c r="G317" s="231"/>
      <c r="H317" s="231"/>
      <c r="I317" s="231"/>
      <c r="J317" s="285"/>
      <c r="K317" s="285"/>
    </row>
    <row r="318" spans="1:12" ht="15" customHeight="1" x14ac:dyDescent="0.25">
      <c r="A318" s="144" t="s">
        <v>408</v>
      </c>
      <c r="B318" s="145" t="s">
        <v>3</v>
      </c>
      <c r="C318" s="145" t="s">
        <v>4</v>
      </c>
      <c r="D318" s="144" t="s">
        <v>5</v>
      </c>
      <c r="E318" s="145" t="s">
        <v>6</v>
      </c>
      <c r="F318" s="145" t="s">
        <v>7</v>
      </c>
      <c r="G318" s="144" t="s">
        <v>8</v>
      </c>
      <c r="H318" s="145" t="s">
        <v>9</v>
      </c>
      <c r="I318" s="145" t="s">
        <v>10</v>
      </c>
      <c r="J318" s="144" t="s">
        <v>11</v>
      </c>
      <c r="K318" s="144" t="s">
        <v>12</v>
      </c>
    </row>
    <row r="319" spans="1:12" x14ac:dyDescent="0.25">
      <c r="A319" s="219"/>
      <c r="B319" s="217">
        <v>304</v>
      </c>
      <c r="C319" s="256" t="s">
        <v>793</v>
      </c>
      <c r="D319" s="261">
        <v>240709</v>
      </c>
      <c r="E319" s="217" t="s">
        <v>15</v>
      </c>
      <c r="F319" s="208">
        <v>200</v>
      </c>
      <c r="G319" s="186">
        <v>28.9</v>
      </c>
      <c r="H319" s="186">
        <v>33.64</v>
      </c>
      <c r="I319" s="186">
        <v>21.9</v>
      </c>
      <c r="J319" s="172">
        <f t="shared" ref="J319:J359" si="16">ROUND(AVERAGE(G319:I319),2)</f>
        <v>28.15</v>
      </c>
      <c r="K319" s="172">
        <f t="shared" ref="K319:K358" si="17">J319*F319</f>
        <v>5630</v>
      </c>
    </row>
    <row r="320" spans="1:12" ht="40.5" x14ac:dyDescent="0.25">
      <c r="A320" s="219"/>
      <c r="B320" s="217">
        <v>305</v>
      </c>
      <c r="C320" s="215" t="s">
        <v>558</v>
      </c>
      <c r="D320" s="261">
        <v>235840</v>
      </c>
      <c r="E320" s="217" t="s">
        <v>18</v>
      </c>
      <c r="F320" s="208">
        <v>200</v>
      </c>
      <c r="G320" s="186">
        <v>3.08</v>
      </c>
      <c r="H320" s="186"/>
      <c r="I320" s="186"/>
      <c r="J320" s="172">
        <f t="shared" si="16"/>
        <v>3.08</v>
      </c>
      <c r="K320" s="172">
        <f t="shared" si="17"/>
        <v>616</v>
      </c>
    </row>
    <row r="321" spans="1:12" ht="27" x14ac:dyDescent="0.25">
      <c r="A321" s="219"/>
      <c r="B321" s="297">
        <v>306</v>
      </c>
      <c r="C321" s="215" t="s">
        <v>560</v>
      </c>
      <c r="D321" s="261">
        <v>9695</v>
      </c>
      <c r="E321" s="217" t="s">
        <v>28</v>
      </c>
      <c r="F321" s="208" t="s">
        <v>696</v>
      </c>
      <c r="G321" s="186">
        <v>39.5</v>
      </c>
      <c r="H321" s="186">
        <v>44.39</v>
      </c>
      <c r="I321" s="186">
        <v>45.9</v>
      </c>
      <c r="J321" s="172">
        <f t="shared" si="16"/>
        <v>43.26</v>
      </c>
      <c r="K321" s="172"/>
    </row>
    <row r="322" spans="1:12" ht="172.5" customHeight="1" x14ac:dyDescent="0.25">
      <c r="A322" s="253"/>
      <c r="B322" s="299">
        <v>307</v>
      </c>
      <c r="C322" s="254" t="s">
        <v>756</v>
      </c>
      <c r="D322" s="261">
        <v>235696</v>
      </c>
      <c r="E322" s="253" t="s">
        <v>38</v>
      </c>
      <c r="F322" s="252">
        <v>3000</v>
      </c>
      <c r="G322" s="186">
        <v>9.09</v>
      </c>
      <c r="H322" s="186">
        <v>12.25</v>
      </c>
      <c r="I322" s="186">
        <v>12.9</v>
      </c>
      <c r="J322" s="172">
        <f t="shared" si="16"/>
        <v>11.41</v>
      </c>
      <c r="K322" s="172">
        <f t="shared" si="17"/>
        <v>34230</v>
      </c>
    </row>
    <row r="323" spans="1:12" x14ac:dyDescent="0.25">
      <c r="A323" s="396" t="s">
        <v>559</v>
      </c>
      <c r="B323" s="297">
        <v>308</v>
      </c>
      <c r="C323" s="215" t="s">
        <v>795</v>
      </c>
      <c r="D323" s="261">
        <v>9750</v>
      </c>
      <c r="E323" s="214" t="s">
        <v>24</v>
      </c>
      <c r="F323" s="208">
        <v>100</v>
      </c>
      <c r="G323" s="186">
        <v>2.63</v>
      </c>
      <c r="H323" s="186"/>
      <c r="I323" s="186"/>
      <c r="J323" s="172">
        <f t="shared" si="16"/>
        <v>2.63</v>
      </c>
      <c r="K323" s="172">
        <f t="shared" si="17"/>
        <v>263</v>
      </c>
    </row>
    <row r="324" spans="1:12" x14ac:dyDescent="0.25">
      <c r="A324" s="397"/>
      <c r="B324" s="297">
        <v>309</v>
      </c>
      <c r="C324" s="215" t="s">
        <v>563</v>
      </c>
      <c r="D324" s="261">
        <v>9750</v>
      </c>
      <c r="E324" s="214" t="s">
        <v>24</v>
      </c>
      <c r="F324" s="208">
        <v>300</v>
      </c>
      <c r="G324" s="186">
        <v>2.97</v>
      </c>
      <c r="H324" s="186">
        <v>4.21</v>
      </c>
      <c r="I324" s="186">
        <v>2.79</v>
      </c>
      <c r="J324" s="172">
        <f t="shared" si="16"/>
        <v>3.32</v>
      </c>
      <c r="K324" s="172">
        <f t="shared" si="17"/>
        <v>996</v>
      </c>
    </row>
    <row r="325" spans="1:12" s="199" customFormat="1" x14ac:dyDescent="0.25">
      <c r="A325" s="397"/>
      <c r="B325" s="297">
        <v>310</v>
      </c>
      <c r="C325" s="256" t="s">
        <v>309</v>
      </c>
      <c r="D325" s="255">
        <v>9750</v>
      </c>
      <c r="E325" s="255" t="s">
        <v>24</v>
      </c>
      <c r="F325" s="212">
        <v>300</v>
      </c>
      <c r="G325" s="250">
        <v>7.95</v>
      </c>
      <c r="H325" s="250">
        <v>5.9</v>
      </c>
      <c r="I325" s="250">
        <v>5.5</v>
      </c>
      <c r="J325" s="279">
        <f t="shared" si="16"/>
        <v>6.45</v>
      </c>
      <c r="K325" s="279">
        <f t="shared" si="17"/>
        <v>1935</v>
      </c>
    </row>
    <row r="326" spans="1:12" s="199" customFormat="1" x14ac:dyDescent="0.25">
      <c r="A326" s="397"/>
      <c r="B326" s="297">
        <v>311</v>
      </c>
      <c r="C326" s="256" t="s">
        <v>80</v>
      </c>
      <c r="D326" s="255">
        <v>242773</v>
      </c>
      <c r="E326" s="255" t="s">
        <v>24</v>
      </c>
      <c r="F326" s="212">
        <v>300</v>
      </c>
      <c r="G326" s="250">
        <v>2.79</v>
      </c>
      <c r="H326" s="250"/>
      <c r="I326" s="250"/>
      <c r="J326" s="279">
        <f t="shared" si="16"/>
        <v>2.79</v>
      </c>
      <c r="K326" s="279">
        <f t="shared" si="17"/>
        <v>837</v>
      </c>
    </row>
    <row r="327" spans="1:12" s="199" customFormat="1" x14ac:dyDescent="0.25">
      <c r="A327" s="397"/>
      <c r="B327" s="297">
        <v>312</v>
      </c>
      <c r="C327" s="256" t="s">
        <v>310</v>
      </c>
      <c r="D327" s="255">
        <v>278817</v>
      </c>
      <c r="E327" s="255" t="s">
        <v>24</v>
      </c>
      <c r="F327" s="212">
        <v>300</v>
      </c>
      <c r="G327" s="250">
        <v>3.15</v>
      </c>
      <c r="H327" s="250"/>
      <c r="I327" s="250"/>
      <c r="J327" s="279">
        <f t="shared" si="16"/>
        <v>3.15</v>
      </c>
      <c r="K327" s="279">
        <f t="shared" si="17"/>
        <v>945</v>
      </c>
    </row>
    <row r="328" spans="1:12" s="199" customFormat="1" x14ac:dyDescent="0.25">
      <c r="A328" s="398"/>
      <c r="B328" s="297">
        <v>313</v>
      </c>
      <c r="C328" s="256" t="s">
        <v>82</v>
      </c>
      <c r="D328" s="255">
        <v>278818</v>
      </c>
      <c r="E328" s="255" t="s">
        <v>24</v>
      </c>
      <c r="F328" s="212">
        <v>300</v>
      </c>
      <c r="G328" s="250">
        <v>1.5</v>
      </c>
      <c r="H328" s="250">
        <v>5.35</v>
      </c>
      <c r="I328" s="250">
        <v>4.79</v>
      </c>
      <c r="J328" s="279">
        <f t="shared" si="16"/>
        <v>3.88</v>
      </c>
      <c r="K328" s="279">
        <f t="shared" si="17"/>
        <v>1164</v>
      </c>
    </row>
    <row r="329" spans="1:12" ht="27" x14ac:dyDescent="0.25">
      <c r="A329" s="225"/>
      <c r="B329" s="297">
        <v>314</v>
      </c>
      <c r="C329" s="270" t="s">
        <v>757</v>
      </c>
      <c r="D329" s="244">
        <v>244285</v>
      </c>
      <c r="E329" s="214" t="s">
        <v>28</v>
      </c>
      <c r="F329" s="214">
        <v>24</v>
      </c>
      <c r="G329" s="186">
        <v>9.23</v>
      </c>
      <c r="H329" s="186"/>
      <c r="I329" s="186"/>
      <c r="J329" s="172">
        <f t="shared" si="16"/>
        <v>9.23</v>
      </c>
      <c r="K329" s="172">
        <f t="shared" si="17"/>
        <v>221.52</v>
      </c>
      <c r="L329" s="142" t="s">
        <v>684</v>
      </c>
    </row>
    <row r="330" spans="1:12" ht="54" x14ac:dyDescent="0.25">
      <c r="A330" s="216"/>
      <c r="B330" s="297">
        <v>315</v>
      </c>
      <c r="C330" s="258" t="s">
        <v>758</v>
      </c>
      <c r="D330" s="259">
        <v>442963</v>
      </c>
      <c r="E330" s="214" t="s">
        <v>24</v>
      </c>
      <c r="F330" s="207" t="s">
        <v>696</v>
      </c>
      <c r="G330" s="186">
        <v>4.2</v>
      </c>
      <c r="H330" s="186">
        <v>5.99</v>
      </c>
      <c r="I330" s="186">
        <v>4.84</v>
      </c>
      <c r="J330" s="172">
        <f t="shared" si="16"/>
        <v>5.01</v>
      </c>
      <c r="K330" s="172"/>
    </row>
    <row r="331" spans="1:12" ht="54" x14ac:dyDescent="0.25">
      <c r="A331" s="396" t="s">
        <v>562</v>
      </c>
      <c r="B331" s="297">
        <v>316</v>
      </c>
      <c r="C331" s="215" t="s">
        <v>565</v>
      </c>
      <c r="D331" s="261">
        <v>237589</v>
      </c>
      <c r="E331" s="214" t="s">
        <v>24</v>
      </c>
      <c r="F331" s="208">
        <v>100</v>
      </c>
      <c r="G331" s="186">
        <v>2.57</v>
      </c>
      <c r="H331" s="186"/>
      <c r="I331" s="186"/>
      <c r="J331" s="172">
        <f t="shared" si="16"/>
        <v>2.57</v>
      </c>
      <c r="K331" s="172">
        <f t="shared" si="17"/>
        <v>257</v>
      </c>
    </row>
    <row r="332" spans="1:12" ht="54" x14ac:dyDescent="0.25">
      <c r="A332" s="398"/>
      <c r="B332" s="297">
        <v>317</v>
      </c>
      <c r="C332" s="215" t="s">
        <v>314</v>
      </c>
      <c r="D332" s="261">
        <v>237590</v>
      </c>
      <c r="E332" s="214" t="s">
        <v>24</v>
      </c>
      <c r="F332" s="208">
        <v>400</v>
      </c>
      <c r="G332" s="186">
        <v>3.09</v>
      </c>
      <c r="H332" s="186"/>
      <c r="I332" s="186"/>
      <c r="J332" s="172">
        <f t="shared" si="16"/>
        <v>3.09</v>
      </c>
      <c r="K332" s="172">
        <f t="shared" si="17"/>
        <v>1236</v>
      </c>
    </row>
    <row r="333" spans="1:12" ht="27" x14ac:dyDescent="0.25">
      <c r="A333" s="396" t="s">
        <v>564</v>
      </c>
      <c r="B333" s="297">
        <v>318</v>
      </c>
      <c r="C333" s="215" t="s">
        <v>600</v>
      </c>
      <c r="D333" s="261">
        <v>150911</v>
      </c>
      <c r="E333" s="214" t="s">
        <v>28</v>
      </c>
      <c r="F333" s="207" t="s">
        <v>696</v>
      </c>
      <c r="G333" s="186">
        <v>18.21</v>
      </c>
      <c r="H333" s="186">
        <v>18.899999999999999</v>
      </c>
      <c r="I333" s="186">
        <v>24.09</v>
      </c>
      <c r="J333" s="172">
        <f t="shared" si="16"/>
        <v>20.399999999999999</v>
      </c>
      <c r="K333" s="172"/>
    </row>
    <row r="334" spans="1:12" ht="27" x14ac:dyDescent="0.25">
      <c r="A334" s="397"/>
      <c r="B334" s="297">
        <v>319</v>
      </c>
      <c r="C334" s="215" t="s">
        <v>759</v>
      </c>
      <c r="D334" s="261">
        <v>42358</v>
      </c>
      <c r="E334" s="214" t="s">
        <v>28</v>
      </c>
      <c r="F334" s="207" t="s">
        <v>696</v>
      </c>
      <c r="G334" s="186">
        <v>49</v>
      </c>
      <c r="H334" s="186">
        <v>61.75</v>
      </c>
      <c r="I334" s="186">
        <v>39.119999999999997</v>
      </c>
      <c r="J334" s="172">
        <f t="shared" si="16"/>
        <v>49.96</v>
      </c>
      <c r="K334" s="172"/>
    </row>
    <row r="335" spans="1:12" s="199" customFormat="1" x14ac:dyDescent="0.25">
      <c r="A335" s="398"/>
      <c r="B335" s="297">
        <v>320</v>
      </c>
      <c r="C335" s="256" t="s">
        <v>568</v>
      </c>
      <c r="D335" s="255">
        <v>293502</v>
      </c>
      <c r="E335" s="225" t="s">
        <v>635</v>
      </c>
      <c r="F335" s="269">
        <v>60</v>
      </c>
      <c r="G335" s="250">
        <v>3.4</v>
      </c>
      <c r="H335" s="250">
        <v>3.24</v>
      </c>
      <c r="I335" s="250">
        <v>4.9000000000000004</v>
      </c>
      <c r="J335" s="279">
        <f t="shared" si="16"/>
        <v>3.85</v>
      </c>
      <c r="K335" s="279">
        <f t="shared" si="17"/>
        <v>231</v>
      </c>
    </row>
    <row r="336" spans="1:12" ht="81" x14ac:dyDescent="0.25">
      <c r="A336" s="396" t="s">
        <v>566</v>
      </c>
      <c r="B336" s="297">
        <v>321</v>
      </c>
      <c r="C336" s="215" t="s">
        <v>293</v>
      </c>
      <c r="D336" s="261">
        <v>266217</v>
      </c>
      <c r="E336" s="214" t="s">
        <v>28</v>
      </c>
      <c r="F336" s="208">
        <v>20</v>
      </c>
      <c r="G336" s="186">
        <v>6.97</v>
      </c>
      <c r="H336" s="186"/>
      <c r="I336" s="186"/>
      <c r="J336" s="172">
        <f t="shared" si="16"/>
        <v>6.97</v>
      </c>
      <c r="K336" s="172">
        <f t="shared" si="17"/>
        <v>139.4</v>
      </c>
    </row>
    <row r="337" spans="1:11" ht="81" x14ac:dyDescent="0.25">
      <c r="A337" s="397"/>
      <c r="B337" s="297">
        <v>322</v>
      </c>
      <c r="C337" s="215" t="s">
        <v>294</v>
      </c>
      <c r="D337" s="261">
        <v>298376</v>
      </c>
      <c r="E337" s="214" t="s">
        <v>28</v>
      </c>
      <c r="F337" s="208">
        <v>20</v>
      </c>
      <c r="G337" s="186">
        <v>14.9</v>
      </c>
      <c r="H337" s="186">
        <v>10.81</v>
      </c>
      <c r="I337" s="186">
        <v>10.93</v>
      </c>
      <c r="J337" s="172">
        <f t="shared" si="16"/>
        <v>12.21</v>
      </c>
      <c r="K337" s="172">
        <f t="shared" si="17"/>
        <v>244.20000000000002</v>
      </c>
    </row>
    <row r="338" spans="1:11" ht="81" x14ac:dyDescent="0.25">
      <c r="A338" s="398"/>
      <c r="B338" s="297">
        <v>323</v>
      </c>
      <c r="C338" s="215" t="s">
        <v>295</v>
      </c>
      <c r="D338" s="261">
        <v>290095</v>
      </c>
      <c r="E338" s="214" t="s">
        <v>28</v>
      </c>
      <c r="F338" s="208">
        <v>20</v>
      </c>
      <c r="G338" s="186">
        <v>18.989999999999998</v>
      </c>
      <c r="H338" s="186">
        <v>22.99</v>
      </c>
      <c r="I338" s="186">
        <v>14.5</v>
      </c>
      <c r="J338" s="172">
        <f t="shared" si="16"/>
        <v>18.829999999999998</v>
      </c>
      <c r="K338" s="172">
        <f t="shared" si="17"/>
        <v>376.59999999999997</v>
      </c>
    </row>
    <row r="339" spans="1:11" x14ac:dyDescent="0.25">
      <c r="A339" s="216"/>
      <c r="B339" s="297">
        <v>324</v>
      </c>
      <c r="C339" s="215" t="s">
        <v>570</v>
      </c>
      <c r="D339" s="261">
        <v>248997</v>
      </c>
      <c r="E339" s="217" t="s">
        <v>28</v>
      </c>
      <c r="F339" s="207">
        <v>5</v>
      </c>
      <c r="G339" s="186">
        <v>30.37</v>
      </c>
      <c r="H339" s="186"/>
      <c r="I339" s="186"/>
      <c r="J339" s="172">
        <f t="shared" si="16"/>
        <v>30.37</v>
      </c>
      <c r="K339" s="172">
        <f t="shared" si="17"/>
        <v>151.85</v>
      </c>
    </row>
    <row r="340" spans="1:11" ht="27" x14ac:dyDescent="0.25">
      <c r="A340" s="216"/>
      <c r="B340" s="297">
        <v>325</v>
      </c>
      <c r="C340" s="215" t="s">
        <v>760</v>
      </c>
      <c r="D340" s="261">
        <v>218908</v>
      </c>
      <c r="E340" s="217" t="s">
        <v>28</v>
      </c>
      <c r="F340" s="207">
        <v>5</v>
      </c>
      <c r="G340" s="186">
        <v>65.61</v>
      </c>
      <c r="H340" s="186">
        <v>69.900000000000006</v>
      </c>
      <c r="I340" s="186">
        <v>65.900000000000006</v>
      </c>
      <c r="J340" s="172">
        <f t="shared" si="16"/>
        <v>67.14</v>
      </c>
      <c r="K340" s="172">
        <f t="shared" si="17"/>
        <v>335.7</v>
      </c>
    </row>
    <row r="341" spans="1:11" ht="27" x14ac:dyDescent="0.25">
      <c r="A341" s="216"/>
      <c r="B341" s="297">
        <v>326</v>
      </c>
      <c r="C341" s="215" t="s">
        <v>572</v>
      </c>
      <c r="D341" s="261">
        <v>399474</v>
      </c>
      <c r="E341" s="217" t="s">
        <v>28</v>
      </c>
      <c r="F341" s="207">
        <v>4</v>
      </c>
      <c r="G341" s="186">
        <v>49.48</v>
      </c>
      <c r="H341" s="186"/>
      <c r="I341" s="186"/>
      <c r="J341" s="172">
        <f t="shared" si="16"/>
        <v>49.48</v>
      </c>
      <c r="K341" s="172">
        <f t="shared" si="17"/>
        <v>197.92</v>
      </c>
    </row>
    <row r="342" spans="1:11" ht="27" x14ac:dyDescent="0.25">
      <c r="A342" s="396" t="s">
        <v>569</v>
      </c>
      <c r="B342" s="297">
        <v>327</v>
      </c>
      <c r="C342" s="215" t="s">
        <v>574</v>
      </c>
      <c r="D342" s="261">
        <v>337384</v>
      </c>
      <c r="E342" s="217" t="s">
        <v>28</v>
      </c>
      <c r="F342" s="207" t="s">
        <v>696</v>
      </c>
      <c r="G342" s="186">
        <v>1.93</v>
      </c>
      <c r="H342" s="186"/>
      <c r="I342" s="186"/>
      <c r="J342" s="172">
        <f t="shared" si="16"/>
        <v>1.93</v>
      </c>
      <c r="K342" s="172"/>
    </row>
    <row r="343" spans="1:11" x14ac:dyDescent="0.25">
      <c r="A343" s="397"/>
      <c r="B343" s="297">
        <v>328</v>
      </c>
      <c r="C343" s="215" t="s">
        <v>796</v>
      </c>
      <c r="D343" s="261">
        <v>230526</v>
      </c>
      <c r="E343" s="217" t="s">
        <v>28</v>
      </c>
      <c r="F343" s="207">
        <v>36</v>
      </c>
      <c r="G343" s="186">
        <v>1.25</v>
      </c>
      <c r="H343" s="186"/>
      <c r="I343" s="186"/>
      <c r="J343" s="172">
        <f t="shared" si="16"/>
        <v>1.25</v>
      </c>
      <c r="K343" s="172">
        <f t="shared" si="17"/>
        <v>45</v>
      </c>
    </row>
    <row r="344" spans="1:11" ht="27" x14ac:dyDescent="0.25">
      <c r="A344" s="397"/>
      <c r="B344" s="297">
        <v>329</v>
      </c>
      <c r="C344" s="215" t="s">
        <v>576</v>
      </c>
      <c r="D344" s="261">
        <v>28568</v>
      </c>
      <c r="E344" s="217" t="s">
        <v>28</v>
      </c>
      <c r="F344" s="207" t="s">
        <v>696</v>
      </c>
      <c r="G344" s="186">
        <v>2.625</v>
      </c>
      <c r="H344" s="186">
        <v>1.95</v>
      </c>
      <c r="I344" s="186">
        <v>2.4500000000000002</v>
      </c>
      <c r="J344" s="172">
        <f t="shared" si="16"/>
        <v>2.34</v>
      </c>
      <c r="K344" s="172"/>
    </row>
    <row r="345" spans="1:11" ht="27" x14ac:dyDescent="0.25">
      <c r="A345" s="398"/>
      <c r="B345" s="297">
        <v>330</v>
      </c>
      <c r="C345" s="215" t="s">
        <v>577</v>
      </c>
      <c r="D345" s="261">
        <v>270152</v>
      </c>
      <c r="E345" s="217" t="s">
        <v>28</v>
      </c>
      <c r="F345" s="207" t="s">
        <v>696</v>
      </c>
      <c r="G345" s="186">
        <v>2.15</v>
      </c>
      <c r="H345" s="186"/>
      <c r="I345" s="186"/>
      <c r="J345" s="172">
        <f t="shared" si="16"/>
        <v>2.15</v>
      </c>
      <c r="K345" s="172"/>
    </row>
    <row r="346" spans="1:11" ht="26.25" x14ac:dyDescent="0.25">
      <c r="A346" s="216"/>
      <c r="B346" s="297">
        <v>331</v>
      </c>
      <c r="C346" s="215" t="s">
        <v>773</v>
      </c>
      <c r="D346" s="261">
        <v>332639</v>
      </c>
      <c r="E346" s="214" t="s">
        <v>24</v>
      </c>
      <c r="F346" s="208">
        <v>50</v>
      </c>
      <c r="G346" s="186">
        <v>184</v>
      </c>
      <c r="H346" s="186">
        <v>113.1</v>
      </c>
      <c r="I346" s="186">
        <v>154.80000000000001</v>
      </c>
      <c r="J346" s="172">
        <f t="shared" si="16"/>
        <v>150.63</v>
      </c>
      <c r="K346" s="172">
        <f t="shared" si="17"/>
        <v>7531.5</v>
      </c>
    </row>
    <row r="347" spans="1:11" ht="135" x14ac:dyDescent="0.25">
      <c r="A347" s="216"/>
      <c r="B347" s="297">
        <v>332</v>
      </c>
      <c r="C347" s="215" t="s">
        <v>578</v>
      </c>
      <c r="D347" s="261">
        <v>332641</v>
      </c>
      <c r="E347" s="214" t="s">
        <v>24</v>
      </c>
      <c r="F347" s="208">
        <v>150</v>
      </c>
      <c r="G347" s="186">
        <v>55.09</v>
      </c>
      <c r="H347" s="186"/>
      <c r="I347" s="186"/>
      <c r="J347" s="172">
        <f t="shared" si="16"/>
        <v>55.09</v>
      </c>
      <c r="K347" s="172">
        <f t="shared" si="17"/>
        <v>8263.5</v>
      </c>
    </row>
    <row r="348" spans="1:11" ht="40.5" x14ac:dyDescent="0.25">
      <c r="A348" s="216"/>
      <c r="B348" s="297">
        <v>333</v>
      </c>
      <c r="C348" s="215" t="s">
        <v>761</v>
      </c>
      <c r="D348" s="261">
        <v>234295</v>
      </c>
      <c r="E348" s="217" t="s">
        <v>28</v>
      </c>
      <c r="F348" s="207" t="s">
        <v>696</v>
      </c>
      <c r="G348" s="186">
        <v>3.73</v>
      </c>
      <c r="H348" s="186"/>
      <c r="I348" s="186"/>
      <c r="J348" s="172">
        <f t="shared" si="16"/>
        <v>3.73</v>
      </c>
      <c r="K348" s="172"/>
    </row>
    <row r="349" spans="1:11" ht="27" x14ac:dyDescent="0.25">
      <c r="A349" s="216"/>
      <c r="B349" s="297">
        <v>334</v>
      </c>
      <c r="C349" s="215" t="s">
        <v>762</v>
      </c>
      <c r="D349" s="261">
        <v>323187</v>
      </c>
      <c r="E349" s="217" t="s">
        <v>28</v>
      </c>
      <c r="F349" s="207" t="s">
        <v>696</v>
      </c>
      <c r="G349" s="186">
        <v>20.81</v>
      </c>
      <c r="H349" s="186">
        <v>24.99</v>
      </c>
      <c r="I349" s="186">
        <v>21.3</v>
      </c>
      <c r="J349" s="172">
        <f t="shared" si="16"/>
        <v>22.37</v>
      </c>
      <c r="K349" s="172"/>
    </row>
    <row r="350" spans="1:11" ht="27" x14ac:dyDescent="0.25">
      <c r="A350" s="216"/>
      <c r="B350" s="297">
        <v>335</v>
      </c>
      <c r="C350" s="220" t="s">
        <v>763</v>
      </c>
      <c r="D350" s="247">
        <v>397191</v>
      </c>
      <c r="E350" s="217" t="s">
        <v>28</v>
      </c>
      <c r="F350" s="207" t="s">
        <v>696</v>
      </c>
      <c r="G350" s="186">
        <v>93</v>
      </c>
      <c r="H350" s="186">
        <v>99.99</v>
      </c>
      <c r="I350" s="186">
        <v>115.11</v>
      </c>
      <c r="J350" s="172">
        <f t="shared" si="16"/>
        <v>102.7</v>
      </c>
      <c r="K350" s="172"/>
    </row>
    <row r="351" spans="1:11" x14ac:dyDescent="0.25">
      <c r="A351" s="216"/>
      <c r="B351" s="297">
        <v>336</v>
      </c>
      <c r="C351" s="215" t="s">
        <v>133</v>
      </c>
      <c r="D351" s="261">
        <v>241343</v>
      </c>
      <c r="E351" s="214" t="s">
        <v>24</v>
      </c>
      <c r="F351" s="208" t="s">
        <v>696</v>
      </c>
      <c r="G351" s="186">
        <v>3.3</v>
      </c>
      <c r="H351" s="186"/>
      <c r="I351" s="186"/>
      <c r="J351" s="172">
        <f t="shared" si="16"/>
        <v>3.3</v>
      </c>
      <c r="K351" s="172"/>
    </row>
    <row r="352" spans="1:11" ht="94.5" x14ac:dyDescent="0.25">
      <c r="A352" s="216"/>
      <c r="B352" s="297">
        <v>337</v>
      </c>
      <c r="C352" s="215" t="s">
        <v>331</v>
      </c>
      <c r="D352" s="261">
        <v>385399</v>
      </c>
      <c r="E352" s="214" t="s">
        <v>28</v>
      </c>
      <c r="F352" s="208">
        <v>60</v>
      </c>
      <c r="G352" s="186">
        <v>64.53</v>
      </c>
      <c r="H352" s="186"/>
      <c r="I352" s="186"/>
      <c r="J352" s="172">
        <f t="shared" si="16"/>
        <v>64.53</v>
      </c>
      <c r="K352" s="172">
        <f t="shared" si="17"/>
        <v>3871.8</v>
      </c>
    </row>
    <row r="353" spans="1:11" ht="30" x14ac:dyDescent="0.25">
      <c r="A353" s="224"/>
      <c r="B353" s="297">
        <v>338</v>
      </c>
      <c r="C353" s="275" t="s">
        <v>764</v>
      </c>
      <c r="D353" s="248">
        <v>28479</v>
      </c>
      <c r="E353" s="223" t="s">
        <v>28</v>
      </c>
      <c r="F353" s="208">
        <v>5</v>
      </c>
      <c r="G353" s="186">
        <v>89.9</v>
      </c>
      <c r="H353" s="186">
        <v>69.900000000000006</v>
      </c>
      <c r="I353" s="186">
        <v>66.400000000000006</v>
      </c>
      <c r="J353" s="172">
        <f t="shared" si="16"/>
        <v>75.400000000000006</v>
      </c>
      <c r="K353" s="172">
        <f t="shared" si="17"/>
        <v>377</v>
      </c>
    </row>
    <row r="354" spans="1:11" ht="27" x14ac:dyDescent="0.25">
      <c r="A354" s="216"/>
      <c r="B354" s="297">
        <v>339</v>
      </c>
      <c r="C354" s="215" t="s">
        <v>138</v>
      </c>
      <c r="D354" s="261">
        <v>231463</v>
      </c>
      <c r="E354" s="214" t="s">
        <v>38</v>
      </c>
      <c r="F354" s="211">
        <v>1000</v>
      </c>
      <c r="G354" s="186">
        <v>0.92</v>
      </c>
      <c r="H354" s="186"/>
      <c r="I354" s="186"/>
      <c r="J354" s="172">
        <f t="shared" si="16"/>
        <v>0.92</v>
      </c>
      <c r="K354" s="172">
        <f t="shared" si="17"/>
        <v>920</v>
      </c>
    </row>
    <row r="355" spans="1:11" ht="54" x14ac:dyDescent="0.25">
      <c r="A355" s="216"/>
      <c r="B355" s="297">
        <v>340</v>
      </c>
      <c r="C355" s="215" t="s">
        <v>765</v>
      </c>
      <c r="D355" s="261">
        <v>442969</v>
      </c>
      <c r="E355" s="257" t="s">
        <v>28</v>
      </c>
      <c r="F355" s="207">
        <v>20</v>
      </c>
      <c r="G355" s="186">
        <v>55.71</v>
      </c>
      <c r="H355" s="186">
        <v>49.99</v>
      </c>
      <c r="I355" s="186">
        <v>68.91</v>
      </c>
      <c r="J355" s="172">
        <f t="shared" si="16"/>
        <v>58.2</v>
      </c>
      <c r="K355" s="172">
        <f t="shared" si="17"/>
        <v>1164</v>
      </c>
    </row>
    <row r="356" spans="1:11" ht="40.5" x14ac:dyDescent="0.25">
      <c r="A356" s="216"/>
      <c r="B356" s="297">
        <v>341</v>
      </c>
      <c r="C356" s="270" t="s">
        <v>766</v>
      </c>
      <c r="D356" s="244">
        <v>260618</v>
      </c>
      <c r="E356" s="223" t="s">
        <v>28</v>
      </c>
      <c r="F356" s="207">
        <v>5</v>
      </c>
      <c r="G356" s="186">
        <v>34.9</v>
      </c>
      <c r="H356" s="186">
        <v>39.99</v>
      </c>
      <c r="I356" s="186">
        <v>57</v>
      </c>
      <c r="J356" s="172">
        <f t="shared" si="16"/>
        <v>43.96</v>
      </c>
      <c r="K356" s="172">
        <f t="shared" si="17"/>
        <v>219.8</v>
      </c>
    </row>
    <row r="357" spans="1:11" ht="27" x14ac:dyDescent="0.25">
      <c r="A357" s="216"/>
      <c r="B357" s="297">
        <v>342</v>
      </c>
      <c r="C357" s="215" t="s">
        <v>582</v>
      </c>
      <c r="D357" s="261">
        <v>238375</v>
      </c>
      <c r="E357" s="217" t="s">
        <v>28</v>
      </c>
      <c r="F357" s="207">
        <v>5</v>
      </c>
      <c r="G357" s="186">
        <v>42.99</v>
      </c>
      <c r="H357" s="186">
        <v>69.900000000000006</v>
      </c>
      <c r="I357" s="186">
        <v>40.89</v>
      </c>
      <c r="J357" s="172">
        <f t="shared" si="16"/>
        <v>51.26</v>
      </c>
      <c r="K357" s="172">
        <f t="shared" si="17"/>
        <v>256.3</v>
      </c>
    </row>
    <row r="358" spans="1:11" ht="81" x14ac:dyDescent="0.25">
      <c r="A358" s="216"/>
      <c r="B358" s="297">
        <v>343</v>
      </c>
      <c r="C358" s="215" t="s">
        <v>172</v>
      </c>
      <c r="D358" s="261">
        <v>55883</v>
      </c>
      <c r="E358" s="214" t="s">
        <v>28</v>
      </c>
      <c r="F358" s="208">
        <v>20</v>
      </c>
      <c r="G358" s="186">
        <v>8.5500000000000007</v>
      </c>
      <c r="H358" s="186">
        <v>8.4</v>
      </c>
      <c r="I358" s="186">
        <v>6.5</v>
      </c>
      <c r="J358" s="172">
        <f t="shared" si="16"/>
        <v>7.82</v>
      </c>
      <c r="K358" s="172">
        <f t="shared" si="17"/>
        <v>156.4</v>
      </c>
    </row>
    <row r="359" spans="1:11" ht="27" x14ac:dyDescent="0.25">
      <c r="A359" s="216"/>
      <c r="B359" s="297">
        <v>344</v>
      </c>
      <c r="C359" s="215" t="s">
        <v>767</v>
      </c>
      <c r="D359" s="261">
        <v>242638</v>
      </c>
      <c r="E359" s="217" t="s">
        <v>28</v>
      </c>
      <c r="F359" s="207" t="s">
        <v>696</v>
      </c>
      <c r="G359" s="186">
        <v>11.68</v>
      </c>
      <c r="H359" s="186"/>
      <c r="I359" s="186"/>
      <c r="J359" s="172">
        <f t="shared" si="16"/>
        <v>11.68</v>
      </c>
      <c r="K359" s="172"/>
    </row>
    <row r="360" spans="1:11" ht="27" x14ac:dyDescent="0.25">
      <c r="A360" s="216"/>
      <c r="B360" s="297">
        <v>345</v>
      </c>
      <c r="C360" s="215" t="s">
        <v>768</v>
      </c>
      <c r="D360" s="261">
        <v>218995</v>
      </c>
      <c r="E360" s="217" t="s">
        <v>28</v>
      </c>
      <c r="F360" s="207" t="s">
        <v>696</v>
      </c>
      <c r="G360" s="186">
        <v>31.23</v>
      </c>
      <c r="H360" s="186"/>
      <c r="I360" s="186"/>
      <c r="J360" s="172">
        <f t="shared" ref="J360:J371" si="18">ROUND(AVERAGE(G360:I360),2)</f>
        <v>31.23</v>
      </c>
      <c r="K360" s="172"/>
    </row>
    <row r="361" spans="1:11" ht="40.5" x14ac:dyDescent="0.25">
      <c r="A361" s="216"/>
      <c r="B361" s="297">
        <v>346</v>
      </c>
      <c r="C361" s="215" t="s">
        <v>769</v>
      </c>
      <c r="D361" s="261">
        <v>243010</v>
      </c>
      <c r="E361" s="217" t="s">
        <v>28</v>
      </c>
      <c r="F361" s="207" t="s">
        <v>696</v>
      </c>
      <c r="G361" s="186">
        <v>5.68</v>
      </c>
      <c r="H361" s="186"/>
      <c r="I361" s="186"/>
      <c r="J361" s="172">
        <f t="shared" si="18"/>
        <v>5.68</v>
      </c>
      <c r="K361" s="172"/>
    </row>
    <row r="362" spans="1:11" ht="27" x14ac:dyDescent="0.25">
      <c r="A362" s="216"/>
      <c r="B362" s="297">
        <v>347</v>
      </c>
      <c r="C362" s="215" t="s">
        <v>770</v>
      </c>
      <c r="D362" s="261">
        <v>27162</v>
      </c>
      <c r="E362" s="217" t="s">
        <v>28</v>
      </c>
      <c r="F362" s="207" t="s">
        <v>696</v>
      </c>
      <c r="G362" s="186">
        <v>44.99</v>
      </c>
      <c r="H362" s="186">
        <v>35.9</v>
      </c>
      <c r="I362" s="186">
        <v>29.9</v>
      </c>
      <c r="J362" s="172">
        <f t="shared" si="18"/>
        <v>36.93</v>
      </c>
      <c r="K362" s="172"/>
    </row>
    <row r="363" spans="1:11" x14ac:dyDescent="0.25">
      <c r="A363" s="216"/>
      <c r="B363" s="297">
        <v>348</v>
      </c>
      <c r="C363" s="215" t="s">
        <v>365</v>
      </c>
      <c r="D363" s="261">
        <v>393216</v>
      </c>
      <c r="E363" s="214" t="s">
        <v>28</v>
      </c>
      <c r="F363" s="208">
        <v>30</v>
      </c>
      <c r="G363" s="186">
        <v>12.16</v>
      </c>
      <c r="H363" s="186"/>
      <c r="I363" s="186"/>
      <c r="J363" s="172">
        <f t="shared" si="18"/>
        <v>12.16</v>
      </c>
      <c r="K363" s="172">
        <f t="shared" ref="K363:K371" si="19">J363*F363</f>
        <v>364.8</v>
      </c>
    </row>
    <row r="364" spans="1:11" x14ac:dyDescent="0.25">
      <c r="A364" s="216"/>
      <c r="B364" s="297">
        <v>349</v>
      </c>
      <c r="C364" s="215" t="s">
        <v>366</v>
      </c>
      <c r="D364" s="261">
        <v>8907</v>
      </c>
      <c r="E364" s="214" t="s">
        <v>28</v>
      </c>
      <c r="F364" s="212">
        <v>10</v>
      </c>
      <c r="G364" s="186">
        <v>52.72</v>
      </c>
      <c r="H364" s="186">
        <v>45.99</v>
      </c>
      <c r="I364" s="186">
        <v>48</v>
      </c>
      <c r="J364" s="172">
        <f t="shared" si="18"/>
        <v>48.9</v>
      </c>
      <c r="K364" s="172">
        <f t="shared" si="19"/>
        <v>489</v>
      </c>
    </row>
    <row r="365" spans="1:11" ht="27" x14ac:dyDescent="0.25">
      <c r="A365" s="216"/>
      <c r="B365" s="297">
        <v>350</v>
      </c>
      <c r="C365" s="215" t="s">
        <v>586</v>
      </c>
      <c r="D365" s="261">
        <v>62103</v>
      </c>
      <c r="E365" s="214" t="s">
        <v>28</v>
      </c>
      <c r="F365" s="207" t="s">
        <v>696</v>
      </c>
      <c r="G365" s="186">
        <v>7.49</v>
      </c>
      <c r="H365" s="186">
        <v>11.7</v>
      </c>
      <c r="I365" s="186">
        <v>17.010000000000002</v>
      </c>
      <c r="J365" s="172">
        <f t="shared" si="18"/>
        <v>12.07</v>
      </c>
      <c r="K365" s="172"/>
    </row>
    <row r="366" spans="1:11" ht="53.25" x14ac:dyDescent="0.25">
      <c r="A366" s="216"/>
      <c r="B366" s="297">
        <v>351</v>
      </c>
      <c r="C366" s="215" t="s">
        <v>771</v>
      </c>
      <c r="D366" s="261">
        <v>220126</v>
      </c>
      <c r="E366" s="214" t="s">
        <v>28</v>
      </c>
      <c r="F366" s="207" t="s">
        <v>696</v>
      </c>
      <c r="G366" s="186">
        <v>13.44</v>
      </c>
      <c r="H366" s="186"/>
      <c r="I366" s="186"/>
      <c r="J366" s="172">
        <f t="shared" si="18"/>
        <v>13.44</v>
      </c>
      <c r="K366" s="172"/>
    </row>
    <row r="367" spans="1:11" ht="27" x14ac:dyDescent="0.25">
      <c r="A367" s="216"/>
      <c r="B367" s="297">
        <v>352</v>
      </c>
      <c r="C367" s="215" t="s">
        <v>777</v>
      </c>
      <c r="D367" s="278">
        <v>263089</v>
      </c>
      <c r="E367" s="214" t="s">
        <v>28</v>
      </c>
      <c r="F367" s="207">
        <v>1</v>
      </c>
      <c r="G367" s="186">
        <v>54.9</v>
      </c>
      <c r="H367" s="186">
        <v>65.900000000000006</v>
      </c>
      <c r="I367" s="186">
        <v>69.900000000000006</v>
      </c>
      <c r="J367" s="172">
        <f t="shared" si="18"/>
        <v>63.57</v>
      </c>
      <c r="K367" s="172">
        <f t="shared" si="19"/>
        <v>63.57</v>
      </c>
    </row>
    <row r="368" spans="1:11" x14ac:dyDescent="0.25">
      <c r="A368" s="216"/>
      <c r="B368" s="297">
        <v>353</v>
      </c>
      <c r="C368" s="215" t="s">
        <v>778</v>
      </c>
      <c r="D368" s="278">
        <v>443400</v>
      </c>
      <c r="E368" s="214" t="s">
        <v>28</v>
      </c>
      <c r="F368" s="207">
        <v>30</v>
      </c>
      <c r="G368" s="186">
        <v>9.89</v>
      </c>
      <c r="H368" s="186">
        <v>15.9</v>
      </c>
      <c r="I368" s="186">
        <v>8.9</v>
      </c>
      <c r="J368" s="172">
        <f t="shared" si="18"/>
        <v>11.56</v>
      </c>
      <c r="K368" s="172">
        <f t="shared" si="19"/>
        <v>346.8</v>
      </c>
    </row>
    <row r="369" spans="1:11" ht="92.25" customHeight="1" x14ac:dyDescent="0.25">
      <c r="A369" s="396" t="s">
        <v>573</v>
      </c>
      <c r="B369" s="298">
        <v>354</v>
      </c>
      <c r="C369" s="215" t="s">
        <v>754</v>
      </c>
      <c r="D369" s="298">
        <v>445479</v>
      </c>
      <c r="E369" s="298" t="s">
        <v>28</v>
      </c>
      <c r="F369" s="208">
        <v>3600</v>
      </c>
      <c r="G369" s="186">
        <v>2.25</v>
      </c>
      <c r="H369" s="186">
        <v>1.18</v>
      </c>
      <c r="I369" s="186">
        <v>1.3</v>
      </c>
      <c r="J369" s="172">
        <f t="shared" si="18"/>
        <v>1.58</v>
      </c>
      <c r="K369" s="172">
        <f t="shared" si="19"/>
        <v>5688</v>
      </c>
    </row>
    <row r="370" spans="1:11" ht="92.25" customHeight="1" x14ac:dyDescent="0.25">
      <c r="A370" s="397"/>
      <c r="B370" s="298">
        <v>355</v>
      </c>
      <c r="C370" s="256" t="s">
        <v>755</v>
      </c>
      <c r="D370" s="255">
        <v>445484</v>
      </c>
      <c r="E370" s="255" t="s">
        <v>28</v>
      </c>
      <c r="F370" s="212">
        <v>7200</v>
      </c>
      <c r="G370" s="250">
        <v>1</v>
      </c>
      <c r="H370" s="250"/>
      <c r="I370" s="250"/>
      <c r="J370" s="279">
        <f t="shared" si="18"/>
        <v>1</v>
      </c>
      <c r="K370" s="279">
        <f t="shared" si="19"/>
        <v>7200</v>
      </c>
    </row>
    <row r="371" spans="1:11" ht="92.25" customHeight="1" x14ac:dyDescent="0.25">
      <c r="A371" s="216"/>
      <c r="B371" s="298">
        <v>356</v>
      </c>
      <c r="C371" s="215" t="s">
        <v>794</v>
      </c>
      <c r="D371" s="298">
        <v>445485</v>
      </c>
      <c r="E371" s="298" t="s">
        <v>22</v>
      </c>
      <c r="F371" s="211">
        <v>1200</v>
      </c>
      <c r="G371" s="186">
        <v>7.74</v>
      </c>
      <c r="H371" s="186"/>
      <c r="I371" s="186"/>
      <c r="J371" s="172">
        <f t="shared" si="18"/>
        <v>7.74</v>
      </c>
      <c r="K371" s="172">
        <f t="shared" si="19"/>
        <v>9288</v>
      </c>
    </row>
    <row r="372" spans="1:11" x14ac:dyDescent="0.25">
      <c r="A372" s="227"/>
      <c r="B372" s="240"/>
      <c r="C372" s="229"/>
      <c r="D372" s="240"/>
      <c r="E372" s="228"/>
      <c r="F372" s="241"/>
      <c r="J372" s="143" t="s">
        <v>601</v>
      </c>
      <c r="K372" s="172">
        <f>K258</f>
        <v>318251.32999999996</v>
      </c>
    </row>
    <row r="373" spans="1:11" x14ac:dyDescent="0.25">
      <c r="A373" s="227"/>
      <c r="B373" s="240"/>
      <c r="C373" s="229"/>
      <c r="D373" s="240"/>
      <c r="E373" s="228"/>
      <c r="F373" s="241"/>
      <c r="J373" s="143" t="s">
        <v>602</v>
      </c>
      <c r="K373" s="172">
        <f>K314</f>
        <v>13851.79</v>
      </c>
    </row>
    <row r="374" spans="1:11" x14ac:dyDescent="0.25">
      <c r="A374" s="227"/>
      <c r="B374" s="240"/>
      <c r="C374" s="229"/>
      <c r="D374" s="240"/>
      <c r="E374" s="228"/>
      <c r="F374" s="241"/>
      <c r="J374" s="143" t="s">
        <v>603</v>
      </c>
      <c r="K374" s="172">
        <f>SUM(K319:K371)</f>
        <v>96252.66</v>
      </c>
    </row>
    <row r="375" spans="1:11" ht="28.5" customHeight="1" x14ac:dyDescent="0.25">
      <c r="A375" s="140"/>
      <c r="B375" s="140"/>
      <c r="C375" s="140"/>
      <c r="D375" s="140"/>
      <c r="E375" s="141"/>
      <c r="F375" s="140"/>
      <c r="J375" s="292" t="s">
        <v>604</v>
      </c>
      <c r="K375" s="293">
        <f>SUM(K372:K374)</f>
        <v>428355.77999999991</v>
      </c>
    </row>
    <row r="376" spans="1:11" x14ac:dyDescent="0.25">
      <c r="D376" s="249"/>
      <c r="G376" s="294"/>
      <c r="H376" s="294"/>
      <c r="I376" s="294"/>
      <c r="J376" s="294"/>
      <c r="K376" s="294"/>
    </row>
    <row r="378" spans="1:11" x14ac:dyDescent="0.25">
      <c r="A378" s="198" t="s">
        <v>636</v>
      </c>
    </row>
    <row r="379" spans="1:11" x14ac:dyDescent="0.25">
      <c r="A379" s="142" t="s">
        <v>779</v>
      </c>
    </row>
    <row r="380" spans="1:11" x14ac:dyDescent="0.25">
      <c r="A380" s="198"/>
    </row>
    <row r="381" spans="1:11" x14ac:dyDescent="0.25">
      <c r="A381" s="242" t="s">
        <v>640</v>
      </c>
    </row>
    <row r="383" spans="1:11" s="242" customFormat="1" ht="15" customHeight="1" x14ac:dyDescent="0.25">
      <c r="A383" s="399" t="s">
        <v>780</v>
      </c>
      <c r="B383" s="399"/>
      <c r="C383" s="399"/>
      <c r="D383" s="399"/>
      <c r="E383" s="399"/>
      <c r="F383" s="399"/>
      <c r="G383" s="399"/>
      <c r="H383" s="399"/>
      <c r="I383" s="399"/>
      <c r="J383" s="399"/>
      <c r="K383" s="399"/>
    </row>
    <row r="384" spans="1:11" x14ac:dyDescent="0.25">
      <c r="A384" s="399"/>
      <c r="B384" s="399"/>
      <c r="C384" s="399"/>
      <c r="D384" s="399"/>
      <c r="E384" s="399"/>
      <c r="F384" s="399"/>
      <c r="G384" s="399"/>
      <c r="H384" s="399"/>
      <c r="I384" s="399"/>
      <c r="J384" s="399"/>
      <c r="K384" s="399"/>
    </row>
  </sheetData>
  <mergeCells count="61">
    <mergeCell ref="A369:A370"/>
    <mergeCell ref="A303:A305"/>
    <mergeCell ref="A260:K260"/>
    <mergeCell ref="A316:K316"/>
    <mergeCell ref="A185:A186"/>
    <mergeCell ref="A212:A216"/>
    <mergeCell ref="A222:A225"/>
    <mergeCell ref="A226:A227"/>
    <mergeCell ref="A228:A231"/>
    <mergeCell ref="A145:A146"/>
    <mergeCell ref="A148:A150"/>
    <mergeCell ref="A162:A165"/>
    <mergeCell ref="A170:A176"/>
    <mergeCell ref="A181:A182"/>
    <mergeCell ref="A78:A81"/>
    <mergeCell ref="A83:A84"/>
    <mergeCell ref="A59:A62"/>
    <mergeCell ref="A65:A69"/>
    <mergeCell ref="A74:A75"/>
    <mergeCell ref="A383:K384"/>
    <mergeCell ref="A247:A250"/>
    <mergeCell ref="A187:A188"/>
    <mergeCell ref="A189:A196"/>
    <mergeCell ref="A201:A205"/>
    <mergeCell ref="A210:A211"/>
    <mergeCell ref="A242:A244"/>
    <mergeCell ref="A238:A240"/>
    <mergeCell ref="A331:A332"/>
    <mergeCell ref="A333:A335"/>
    <mergeCell ref="A336:A338"/>
    <mergeCell ref="A342:A345"/>
    <mergeCell ref="A323:A328"/>
    <mergeCell ref="A251:A253"/>
    <mergeCell ref="A283:A285"/>
    <mergeCell ref="A301:A302"/>
    <mergeCell ref="A140:A141"/>
    <mergeCell ref="A87:A90"/>
    <mergeCell ref="A91:A100"/>
    <mergeCell ref="A101:A102"/>
    <mergeCell ref="A105:A108"/>
    <mergeCell ref="A130:A132"/>
    <mergeCell ref="A112:A113"/>
    <mergeCell ref="A115:A116"/>
    <mergeCell ref="A120:A121"/>
    <mergeCell ref="A126:A129"/>
    <mergeCell ref="A24:A26"/>
    <mergeCell ref="A27:A28"/>
    <mergeCell ref="A29:A30"/>
    <mergeCell ref="A1:K1"/>
    <mergeCell ref="A133:A139"/>
    <mergeCell ref="A6:A7"/>
    <mergeCell ref="A9:A10"/>
    <mergeCell ref="A14:A15"/>
    <mergeCell ref="A16:A20"/>
    <mergeCell ref="A22:A23"/>
    <mergeCell ref="A31:A32"/>
    <mergeCell ref="A35:A37"/>
    <mergeCell ref="A38:A41"/>
    <mergeCell ref="A44:A47"/>
    <mergeCell ref="A49:A50"/>
    <mergeCell ref="A54:A58"/>
  </mergeCells>
  <pageMargins left="0.511811024" right="0.511811024" top="0.78740157499999996" bottom="0.78740157499999996" header="0.31496062000000002" footer="0.31496062000000002"/>
  <pageSetup paperSize="9" scale="75"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67"/>
  <sheetViews>
    <sheetView topLeftCell="A258" zoomScaleNormal="100" workbookViewId="0">
      <selection activeCell="C258" sqref="C258"/>
    </sheetView>
  </sheetViews>
  <sheetFormatPr defaultRowHeight="15" x14ac:dyDescent="0.25"/>
  <cols>
    <col min="1" max="1" width="8.7109375" style="142" customWidth="1"/>
    <col min="2" max="2" width="7.140625" style="142" customWidth="1"/>
    <col min="3" max="3" width="65" style="142" customWidth="1"/>
    <col min="4" max="4" width="9.28515625" style="143" bestFit="1" customWidth="1"/>
    <col min="5" max="5" width="12.28515625" style="142" customWidth="1"/>
    <col min="6" max="6" width="9.28515625" style="142" bestFit="1" customWidth="1"/>
    <col min="7" max="9" width="10.5703125" style="142" bestFit="1" customWidth="1"/>
    <col min="10" max="10" width="11.140625" style="192" customWidth="1"/>
    <col min="11" max="11" width="13.85546875" style="192" customWidth="1"/>
    <col min="12" max="12" width="0" style="142" hidden="1" customWidth="1"/>
    <col min="13" max="13" width="9.140625" style="142"/>
    <col min="14" max="14" width="14.28515625" style="142" bestFit="1" customWidth="1"/>
    <col min="15" max="15" width="9.140625" style="142"/>
    <col min="16" max="16" width="13" style="142" customWidth="1"/>
    <col min="17" max="16384" width="9.140625" style="142"/>
  </cols>
  <sheetData>
    <row r="1" spans="1:16" x14ac:dyDescent="0.25">
      <c r="A1" s="393" t="s">
        <v>0</v>
      </c>
      <c r="B1" s="394"/>
      <c r="C1" s="394"/>
      <c r="D1" s="394"/>
      <c r="E1" s="394"/>
      <c r="F1" s="394"/>
      <c r="G1" s="394"/>
      <c r="H1" s="394"/>
      <c r="I1" s="394"/>
      <c r="J1" s="394"/>
      <c r="K1" s="395"/>
    </row>
    <row r="2" spans="1:16" x14ac:dyDescent="0.25">
      <c r="A2" s="199" t="s">
        <v>638</v>
      </c>
      <c r="K2" s="205" t="s">
        <v>688</v>
      </c>
    </row>
    <row r="3" spans="1:16" x14ac:dyDescent="0.25">
      <c r="A3" s="142" t="s">
        <v>639</v>
      </c>
    </row>
    <row r="4" spans="1:16" x14ac:dyDescent="0.25">
      <c r="A4" s="143"/>
    </row>
    <row r="5" spans="1:16" x14ac:dyDescent="0.25">
      <c r="A5" s="144" t="s">
        <v>408</v>
      </c>
      <c r="B5" s="145" t="s">
        <v>3</v>
      </c>
      <c r="C5" s="145" t="s">
        <v>4</v>
      </c>
      <c r="D5" s="144" t="s">
        <v>5</v>
      </c>
      <c r="E5" s="145" t="s">
        <v>6</v>
      </c>
      <c r="F5" s="145" t="s">
        <v>7</v>
      </c>
      <c r="G5" s="144" t="s">
        <v>8</v>
      </c>
      <c r="H5" s="145" t="s">
        <v>9</v>
      </c>
      <c r="I5" s="145" t="s">
        <v>10</v>
      </c>
      <c r="J5" s="144" t="s">
        <v>11</v>
      </c>
      <c r="K5" s="194" t="s">
        <v>12</v>
      </c>
    </row>
    <row r="6" spans="1:16" ht="30" x14ac:dyDescent="0.25">
      <c r="A6" s="407" t="s">
        <v>409</v>
      </c>
      <c r="B6" s="146">
        <v>1</v>
      </c>
      <c r="C6" s="147" t="s">
        <v>258</v>
      </c>
      <c r="D6" s="148">
        <v>391034</v>
      </c>
      <c r="E6" s="146" t="s">
        <v>28</v>
      </c>
      <c r="F6" s="148">
        <v>55</v>
      </c>
      <c r="G6" s="172">
        <v>7</v>
      </c>
      <c r="H6" s="172">
        <v>4</v>
      </c>
      <c r="I6" s="172">
        <v>7.04</v>
      </c>
      <c r="J6" s="195">
        <f>ROUND(AVERAGE(G6:I6),2)</f>
        <v>6.01</v>
      </c>
      <c r="K6" s="182">
        <f>J6*F6</f>
        <v>330.55</v>
      </c>
      <c r="L6"/>
      <c r="P6" s="191"/>
    </row>
    <row r="7" spans="1:16" ht="30" x14ac:dyDescent="0.25">
      <c r="A7" s="409"/>
      <c r="B7" s="146">
        <v>2</v>
      </c>
      <c r="C7" s="147" t="s">
        <v>259</v>
      </c>
      <c r="D7" s="148">
        <v>397903</v>
      </c>
      <c r="E7" s="146" t="s">
        <v>28</v>
      </c>
      <c r="F7" s="148">
        <v>55</v>
      </c>
      <c r="G7" s="172">
        <v>6.75</v>
      </c>
      <c r="H7" s="172">
        <v>4.6900000000000004</v>
      </c>
      <c r="I7" s="172">
        <v>7.6</v>
      </c>
      <c r="J7" s="195">
        <f>ROUND(AVERAGE(G7:I7),2)</f>
        <v>6.35</v>
      </c>
      <c r="K7" s="182">
        <f t="shared" ref="K7:K64" si="0">J7*F7</f>
        <v>349.25</v>
      </c>
      <c r="L7"/>
      <c r="P7" s="191"/>
    </row>
    <row r="8" spans="1:16" ht="30" x14ac:dyDescent="0.25">
      <c r="A8" s="149"/>
      <c r="B8" s="146">
        <v>3</v>
      </c>
      <c r="C8" s="147" t="s">
        <v>264</v>
      </c>
      <c r="D8" s="148">
        <v>31003</v>
      </c>
      <c r="E8" s="146" t="s">
        <v>28</v>
      </c>
      <c r="F8" s="148">
        <v>20</v>
      </c>
      <c r="G8" s="172">
        <v>7.9</v>
      </c>
      <c r="H8" s="176">
        <v>6.13</v>
      </c>
      <c r="I8" s="172">
        <v>8</v>
      </c>
      <c r="J8" s="195">
        <f t="shared" ref="J8:J65" si="1">ROUND(AVERAGE(G8:I8),2)</f>
        <v>7.34</v>
      </c>
      <c r="K8" s="182">
        <f t="shared" si="0"/>
        <v>146.80000000000001</v>
      </c>
      <c r="L8"/>
      <c r="P8" s="191"/>
    </row>
    <row r="9" spans="1:16" ht="30" x14ac:dyDescent="0.25">
      <c r="A9" s="407" t="s">
        <v>410</v>
      </c>
      <c r="B9" s="146">
        <v>4</v>
      </c>
      <c r="C9" s="147" t="s">
        <v>30</v>
      </c>
      <c r="D9" s="148">
        <v>32492</v>
      </c>
      <c r="E9" s="146" t="s">
        <v>24</v>
      </c>
      <c r="F9" s="148">
        <v>55</v>
      </c>
      <c r="G9" s="172">
        <v>6.8</v>
      </c>
      <c r="H9" s="172">
        <v>5</v>
      </c>
      <c r="I9" s="172">
        <v>4.9000000000000004</v>
      </c>
      <c r="J9" s="195">
        <f t="shared" si="1"/>
        <v>5.57</v>
      </c>
      <c r="K9" s="182">
        <f t="shared" si="0"/>
        <v>306.35000000000002</v>
      </c>
      <c r="L9"/>
      <c r="P9" s="191"/>
    </row>
    <row r="10" spans="1:16" ht="30" x14ac:dyDescent="0.25">
      <c r="A10" s="409"/>
      <c r="B10" s="146">
        <v>5</v>
      </c>
      <c r="C10" s="147" t="s">
        <v>411</v>
      </c>
      <c r="D10" s="148">
        <v>223910</v>
      </c>
      <c r="E10" s="146" t="s">
        <v>24</v>
      </c>
      <c r="F10" s="146">
        <v>10</v>
      </c>
      <c r="G10" s="172">
        <v>3.85</v>
      </c>
      <c r="H10" s="172">
        <v>5.35</v>
      </c>
      <c r="I10" s="172">
        <v>3.33</v>
      </c>
      <c r="J10" s="195">
        <f t="shared" si="1"/>
        <v>4.18</v>
      </c>
      <c r="K10" s="182">
        <f t="shared" si="0"/>
        <v>41.8</v>
      </c>
      <c r="L10"/>
      <c r="P10" s="191"/>
    </row>
    <row r="11" spans="1:16" ht="60" x14ac:dyDescent="0.25">
      <c r="A11" s="150"/>
      <c r="B11" s="146">
        <v>6</v>
      </c>
      <c r="C11" s="147" t="s">
        <v>288</v>
      </c>
      <c r="D11" s="148">
        <v>203279</v>
      </c>
      <c r="E11" s="146" t="s">
        <v>28</v>
      </c>
      <c r="F11" s="177"/>
      <c r="G11" s="172">
        <v>4.99</v>
      </c>
      <c r="H11" s="172">
        <v>9.6199999999999992</v>
      </c>
      <c r="I11" s="172">
        <v>8.49</v>
      </c>
      <c r="J11" s="195">
        <f t="shared" si="1"/>
        <v>7.7</v>
      </c>
      <c r="K11" s="182">
        <f t="shared" si="0"/>
        <v>0</v>
      </c>
      <c r="L11"/>
      <c r="P11" s="191"/>
    </row>
    <row r="12" spans="1:16" ht="30" x14ac:dyDescent="0.25">
      <c r="A12" s="150"/>
      <c r="B12" s="146">
        <v>7</v>
      </c>
      <c r="C12" s="147" t="s">
        <v>289</v>
      </c>
      <c r="D12" s="148">
        <v>356979</v>
      </c>
      <c r="E12" s="146" t="s">
        <v>28</v>
      </c>
      <c r="F12" s="148">
        <v>205</v>
      </c>
      <c r="G12" s="172">
        <v>2.46</v>
      </c>
      <c r="H12" s="172">
        <v>3.6</v>
      </c>
      <c r="I12" s="172">
        <v>5.29</v>
      </c>
      <c r="J12" s="195">
        <f t="shared" si="1"/>
        <v>3.78</v>
      </c>
      <c r="K12" s="182">
        <f t="shared" si="0"/>
        <v>774.9</v>
      </c>
      <c r="L12"/>
      <c r="P12" s="191"/>
    </row>
    <row r="13" spans="1:16" ht="30" x14ac:dyDescent="0.25">
      <c r="A13" s="150"/>
      <c r="B13" s="146">
        <v>8</v>
      </c>
      <c r="C13" s="147" t="s">
        <v>290</v>
      </c>
      <c r="D13" s="148">
        <v>57908</v>
      </c>
      <c r="E13" s="146" t="s">
        <v>28</v>
      </c>
      <c r="F13" s="148">
        <v>30</v>
      </c>
      <c r="G13" s="172">
        <v>47.44</v>
      </c>
      <c r="H13" s="172">
        <v>38</v>
      </c>
      <c r="I13" s="172">
        <v>42.22</v>
      </c>
      <c r="J13" s="195">
        <f t="shared" si="1"/>
        <v>42.55</v>
      </c>
      <c r="K13" s="182">
        <f t="shared" si="0"/>
        <v>1276.5</v>
      </c>
      <c r="L13"/>
      <c r="P13" s="191"/>
    </row>
    <row r="14" spans="1:16" ht="30" x14ac:dyDescent="0.25">
      <c r="A14" s="407" t="s">
        <v>412</v>
      </c>
      <c r="B14" s="146">
        <v>9</v>
      </c>
      <c r="C14" s="147" t="s">
        <v>33</v>
      </c>
      <c r="D14" s="148">
        <v>202495</v>
      </c>
      <c r="E14" s="146" t="s">
        <v>28</v>
      </c>
      <c r="F14" s="148">
        <v>105</v>
      </c>
      <c r="G14" s="172">
        <v>0.64</v>
      </c>
      <c r="H14" s="172">
        <v>1.19</v>
      </c>
      <c r="I14" s="172">
        <v>1.3</v>
      </c>
      <c r="J14" s="195">
        <f t="shared" si="1"/>
        <v>1.04</v>
      </c>
      <c r="K14" s="182">
        <f t="shared" si="0"/>
        <v>109.2</v>
      </c>
      <c r="L14"/>
      <c r="P14" s="191"/>
    </row>
    <row r="15" spans="1:16" ht="30" x14ac:dyDescent="0.25">
      <c r="A15" s="409"/>
      <c r="B15" s="146">
        <v>10</v>
      </c>
      <c r="C15" s="147" t="s">
        <v>34</v>
      </c>
      <c r="D15" s="148">
        <v>228331</v>
      </c>
      <c r="E15" s="146" t="s">
        <v>28</v>
      </c>
      <c r="F15" s="148">
        <v>100</v>
      </c>
      <c r="G15" s="172">
        <v>0.34</v>
      </c>
      <c r="H15" s="172">
        <v>0.6</v>
      </c>
      <c r="I15" s="172">
        <v>0.43</v>
      </c>
      <c r="J15" s="195">
        <f t="shared" si="1"/>
        <v>0.46</v>
      </c>
      <c r="K15" s="182">
        <f t="shared" si="0"/>
        <v>46</v>
      </c>
      <c r="L15"/>
      <c r="P15" s="191"/>
    </row>
    <row r="16" spans="1:16" ht="30" x14ac:dyDescent="0.25">
      <c r="A16" s="407" t="s">
        <v>413</v>
      </c>
      <c r="B16" s="146">
        <v>11</v>
      </c>
      <c r="C16" s="147" t="s">
        <v>414</v>
      </c>
      <c r="D16" s="148">
        <v>260514</v>
      </c>
      <c r="E16" s="148" t="s">
        <v>38</v>
      </c>
      <c r="F16" s="178"/>
      <c r="G16" s="172">
        <v>4.51</v>
      </c>
      <c r="H16" s="172">
        <v>4.2</v>
      </c>
      <c r="I16" s="172">
        <v>5.85</v>
      </c>
      <c r="J16" s="195">
        <f t="shared" si="1"/>
        <v>4.8499999999999996</v>
      </c>
      <c r="K16" s="182">
        <f t="shared" si="0"/>
        <v>0</v>
      </c>
      <c r="L16"/>
      <c r="P16" s="191"/>
    </row>
    <row r="17" spans="1:16" ht="30" x14ac:dyDescent="0.25">
      <c r="A17" s="408"/>
      <c r="B17" s="146">
        <v>12</v>
      </c>
      <c r="C17" s="147" t="s">
        <v>415</v>
      </c>
      <c r="D17" s="148">
        <v>300937</v>
      </c>
      <c r="E17" s="148" t="s">
        <v>38</v>
      </c>
      <c r="F17" s="178"/>
      <c r="G17" s="172">
        <v>7.6</v>
      </c>
      <c r="H17" s="172">
        <v>4.99</v>
      </c>
      <c r="I17" s="172">
        <v>9.11</v>
      </c>
      <c r="J17" s="195">
        <f t="shared" si="1"/>
        <v>7.23</v>
      </c>
      <c r="K17" s="182">
        <f t="shared" si="0"/>
        <v>0</v>
      </c>
      <c r="L17"/>
      <c r="P17" s="191"/>
    </row>
    <row r="18" spans="1:16" ht="30" x14ac:dyDescent="0.25">
      <c r="A18" s="408"/>
      <c r="B18" s="146">
        <v>13</v>
      </c>
      <c r="C18" s="147" t="s">
        <v>416</v>
      </c>
      <c r="D18" s="148">
        <v>240858</v>
      </c>
      <c r="E18" s="148" t="s">
        <v>38</v>
      </c>
      <c r="F18" s="178"/>
      <c r="G18" s="172">
        <v>6.49</v>
      </c>
      <c r="H18" s="172">
        <v>9.9</v>
      </c>
      <c r="I18" s="172">
        <v>4.99</v>
      </c>
      <c r="J18" s="195">
        <f t="shared" si="1"/>
        <v>7.13</v>
      </c>
      <c r="K18" s="182">
        <f t="shared" si="0"/>
        <v>0</v>
      </c>
      <c r="L18"/>
      <c r="P18" s="191"/>
    </row>
    <row r="19" spans="1:16" ht="30" x14ac:dyDescent="0.25">
      <c r="A19" s="408"/>
      <c r="B19" s="146">
        <v>14</v>
      </c>
      <c r="C19" s="147" t="s">
        <v>417</v>
      </c>
      <c r="D19" s="148">
        <v>300936</v>
      </c>
      <c r="E19" s="148" t="s">
        <v>38</v>
      </c>
      <c r="F19" s="178"/>
      <c r="G19" s="172">
        <v>4.88</v>
      </c>
      <c r="H19" s="172">
        <v>7.6</v>
      </c>
      <c r="I19" s="172">
        <v>4.99</v>
      </c>
      <c r="J19" s="195">
        <f t="shared" si="1"/>
        <v>5.82</v>
      </c>
      <c r="K19" s="182">
        <f t="shared" si="0"/>
        <v>0</v>
      </c>
      <c r="L19"/>
      <c r="P19" s="191"/>
    </row>
    <row r="20" spans="1:16" ht="30" x14ac:dyDescent="0.25">
      <c r="A20" s="409"/>
      <c r="B20" s="146">
        <v>15</v>
      </c>
      <c r="C20" s="147" t="s">
        <v>418</v>
      </c>
      <c r="D20" s="148">
        <v>240859</v>
      </c>
      <c r="E20" s="148" t="s">
        <v>38</v>
      </c>
      <c r="F20" s="178"/>
      <c r="G20" s="172">
        <v>6.39</v>
      </c>
      <c r="H20" s="172">
        <v>9.6999999999999993</v>
      </c>
      <c r="I20" s="172">
        <v>4.99</v>
      </c>
      <c r="J20" s="195">
        <f t="shared" si="1"/>
        <v>7.03</v>
      </c>
      <c r="K20" s="182">
        <f t="shared" si="0"/>
        <v>0</v>
      </c>
      <c r="L20"/>
      <c r="P20" s="191"/>
    </row>
    <row r="21" spans="1:16" x14ac:dyDescent="0.25">
      <c r="A21" s="149"/>
      <c r="B21" s="146">
        <v>16</v>
      </c>
      <c r="C21" s="147" t="s">
        <v>36</v>
      </c>
      <c r="D21" s="148">
        <v>53171</v>
      </c>
      <c r="E21" s="146" t="s">
        <v>28</v>
      </c>
      <c r="F21" s="148">
        <v>50</v>
      </c>
      <c r="G21" s="172">
        <v>9.6</v>
      </c>
      <c r="H21" s="172">
        <v>13.16</v>
      </c>
      <c r="I21" s="172">
        <v>8.66</v>
      </c>
      <c r="J21" s="195">
        <f t="shared" si="1"/>
        <v>10.47</v>
      </c>
      <c r="K21" s="182">
        <f t="shared" si="0"/>
        <v>523.5</v>
      </c>
      <c r="L21"/>
      <c r="P21" s="191"/>
    </row>
    <row r="22" spans="1:16" ht="30" x14ac:dyDescent="0.25">
      <c r="A22" s="407" t="s">
        <v>419</v>
      </c>
      <c r="B22" s="146">
        <v>17</v>
      </c>
      <c r="C22" s="147" t="s">
        <v>39</v>
      </c>
      <c r="D22" s="148">
        <v>411943</v>
      </c>
      <c r="E22" s="146" t="s">
        <v>40</v>
      </c>
      <c r="F22" s="148">
        <v>400</v>
      </c>
      <c r="G22" s="172">
        <v>3.4</v>
      </c>
      <c r="H22" s="172">
        <v>2.2000000000000002</v>
      </c>
      <c r="I22" s="172">
        <v>4.9000000000000004</v>
      </c>
      <c r="J22" s="195">
        <f t="shared" si="1"/>
        <v>3.5</v>
      </c>
      <c r="K22" s="182">
        <f t="shared" si="0"/>
        <v>1400</v>
      </c>
      <c r="L22"/>
    </row>
    <row r="23" spans="1:16" ht="30" x14ac:dyDescent="0.25">
      <c r="A23" s="408"/>
      <c r="B23" s="146">
        <v>18</v>
      </c>
      <c r="C23" s="147" t="s">
        <v>37</v>
      </c>
      <c r="D23" s="148">
        <v>377912</v>
      </c>
      <c r="E23" s="146" t="s">
        <v>38</v>
      </c>
      <c r="F23" s="148">
        <v>400</v>
      </c>
      <c r="G23" s="172">
        <v>4.25</v>
      </c>
      <c r="H23" s="172">
        <v>5.0999999999999996</v>
      </c>
      <c r="I23" s="172">
        <v>8.1</v>
      </c>
      <c r="J23" s="195">
        <f t="shared" si="1"/>
        <v>5.82</v>
      </c>
      <c r="K23" s="182">
        <f t="shared" si="0"/>
        <v>2328</v>
      </c>
      <c r="L23"/>
    </row>
    <row r="24" spans="1:16" ht="30" x14ac:dyDescent="0.25">
      <c r="A24" s="409"/>
      <c r="B24" s="146">
        <v>19</v>
      </c>
      <c r="C24" s="147" t="s">
        <v>616</v>
      </c>
      <c r="D24" s="148">
        <v>284663</v>
      </c>
      <c r="E24" s="146" t="s">
        <v>28</v>
      </c>
      <c r="F24" s="146">
        <v>200</v>
      </c>
      <c r="G24" s="172">
        <v>25.43</v>
      </c>
      <c r="H24" s="172">
        <v>27.9</v>
      </c>
      <c r="I24" s="172">
        <v>27.72</v>
      </c>
      <c r="J24" s="195">
        <f t="shared" si="1"/>
        <v>27.02</v>
      </c>
      <c r="K24" s="182">
        <f t="shared" si="0"/>
        <v>5404</v>
      </c>
      <c r="L24" s="185" t="s">
        <v>633</v>
      </c>
    </row>
    <row r="25" spans="1:16" ht="30" x14ac:dyDescent="0.25">
      <c r="A25" s="407" t="s">
        <v>420</v>
      </c>
      <c r="B25" s="146">
        <v>20</v>
      </c>
      <c r="C25" s="147" t="s">
        <v>41</v>
      </c>
      <c r="D25" s="148">
        <v>256718</v>
      </c>
      <c r="E25" s="146" t="s">
        <v>28</v>
      </c>
      <c r="F25" s="148">
        <v>250</v>
      </c>
      <c r="G25" s="172">
        <v>0.74</v>
      </c>
      <c r="H25" s="172">
        <v>1.52</v>
      </c>
      <c r="I25" s="172">
        <v>1.49</v>
      </c>
      <c r="J25" s="195">
        <f t="shared" si="1"/>
        <v>1.25</v>
      </c>
      <c r="K25" s="182">
        <f t="shared" si="0"/>
        <v>312.5</v>
      </c>
      <c r="L25"/>
    </row>
    <row r="26" spans="1:16" ht="75" x14ac:dyDescent="0.25">
      <c r="A26" s="408"/>
      <c r="B26" s="146">
        <v>21</v>
      </c>
      <c r="C26" s="147" t="s">
        <v>292</v>
      </c>
      <c r="D26" s="148">
        <v>293121</v>
      </c>
      <c r="E26" s="146" t="s">
        <v>28</v>
      </c>
      <c r="F26" s="148">
        <v>120</v>
      </c>
      <c r="G26" s="172">
        <v>0.38</v>
      </c>
      <c r="H26" s="172">
        <v>0.4</v>
      </c>
      <c r="I26" s="172">
        <v>0.73</v>
      </c>
      <c r="J26" s="195">
        <f t="shared" si="1"/>
        <v>0.5</v>
      </c>
      <c r="K26" s="182">
        <f t="shared" si="0"/>
        <v>60</v>
      </c>
      <c r="L26"/>
    </row>
    <row r="27" spans="1:16" ht="75" x14ac:dyDescent="0.25">
      <c r="A27" s="409"/>
      <c r="B27" s="146">
        <v>22</v>
      </c>
      <c r="C27" s="147" t="s">
        <v>587</v>
      </c>
      <c r="D27" s="148">
        <v>304482</v>
      </c>
      <c r="E27" s="146" t="s">
        <v>28</v>
      </c>
      <c r="F27" s="148">
        <v>200</v>
      </c>
      <c r="G27" s="172">
        <v>1</v>
      </c>
      <c r="H27" s="172">
        <v>1.26</v>
      </c>
      <c r="I27" s="172">
        <v>1.5</v>
      </c>
      <c r="J27" s="195">
        <f t="shared" si="1"/>
        <v>1.25</v>
      </c>
      <c r="K27" s="182">
        <f t="shared" si="0"/>
        <v>250</v>
      </c>
      <c r="L27"/>
    </row>
    <row r="28" spans="1:16" ht="30" x14ac:dyDescent="0.25">
      <c r="A28" s="407" t="s">
        <v>421</v>
      </c>
      <c r="B28" s="146">
        <v>23</v>
      </c>
      <c r="C28" s="147" t="s">
        <v>588</v>
      </c>
      <c r="D28" s="148">
        <v>68500</v>
      </c>
      <c r="E28" s="146" t="s">
        <v>28</v>
      </c>
      <c r="F28" s="151">
        <v>1000</v>
      </c>
      <c r="G28" s="172">
        <v>10.16</v>
      </c>
      <c r="H28" s="172">
        <v>10.9</v>
      </c>
      <c r="I28" s="172">
        <v>9.49</v>
      </c>
      <c r="J28" s="195">
        <f t="shared" si="1"/>
        <v>10.18</v>
      </c>
      <c r="K28" s="182">
        <f t="shared" si="0"/>
        <v>10180</v>
      </c>
      <c r="L28"/>
    </row>
    <row r="29" spans="1:16" ht="30" x14ac:dyDescent="0.25">
      <c r="A29" s="409"/>
      <c r="B29" s="146">
        <v>24</v>
      </c>
      <c r="C29" s="171" t="s">
        <v>589</v>
      </c>
      <c r="D29" s="148">
        <v>68500</v>
      </c>
      <c r="E29" s="146" t="s">
        <v>28</v>
      </c>
      <c r="F29" s="148">
        <v>120</v>
      </c>
      <c r="G29" s="172">
        <v>5</v>
      </c>
      <c r="H29" s="172">
        <v>6.7</v>
      </c>
      <c r="I29" s="172">
        <v>9.9499999999999993</v>
      </c>
      <c r="J29" s="195">
        <f t="shared" si="1"/>
        <v>7.22</v>
      </c>
      <c r="K29" s="182">
        <f t="shared" si="0"/>
        <v>866.4</v>
      </c>
      <c r="L29"/>
    </row>
    <row r="30" spans="1:16" ht="30" x14ac:dyDescent="0.25">
      <c r="A30" s="407" t="s">
        <v>422</v>
      </c>
      <c r="B30" s="146">
        <v>25</v>
      </c>
      <c r="C30" s="147" t="s">
        <v>49</v>
      </c>
      <c r="D30" s="148">
        <v>269475</v>
      </c>
      <c r="E30" s="148" t="s">
        <v>28</v>
      </c>
      <c r="F30" s="148">
        <v>400</v>
      </c>
      <c r="G30" s="172">
        <v>2.88</v>
      </c>
      <c r="H30" s="172">
        <v>2.42</v>
      </c>
      <c r="I30" s="172">
        <v>3.2</v>
      </c>
      <c r="J30" s="195">
        <f t="shared" si="1"/>
        <v>2.83</v>
      </c>
      <c r="K30" s="182">
        <f t="shared" si="0"/>
        <v>1132</v>
      </c>
      <c r="L30"/>
    </row>
    <row r="31" spans="1:16" ht="30" x14ac:dyDescent="0.25">
      <c r="A31" s="409"/>
      <c r="B31" s="146">
        <v>26</v>
      </c>
      <c r="C31" s="147" t="s">
        <v>298</v>
      </c>
      <c r="D31" s="148">
        <v>234244</v>
      </c>
      <c r="E31" s="148" t="s">
        <v>28</v>
      </c>
      <c r="F31" s="148">
        <v>600</v>
      </c>
      <c r="G31" s="172">
        <v>1.45</v>
      </c>
      <c r="H31" s="172">
        <v>2.6</v>
      </c>
      <c r="I31" s="172">
        <v>1.95</v>
      </c>
      <c r="J31" s="195">
        <f t="shared" si="1"/>
        <v>2</v>
      </c>
      <c r="K31" s="182">
        <f t="shared" si="0"/>
        <v>1200</v>
      </c>
      <c r="L31"/>
    </row>
    <row r="32" spans="1:16" ht="30" x14ac:dyDescent="0.25">
      <c r="A32" s="407" t="s">
        <v>423</v>
      </c>
      <c r="B32" s="146">
        <v>27</v>
      </c>
      <c r="C32" s="147" t="s">
        <v>51</v>
      </c>
      <c r="D32" s="148">
        <v>151050</v>
      </c>
      <c r="E32" s="148" t="s">
        <v>28</v>
      </c>
      <c r="F32" s="148">
        <v>100</v>
      </c>
      <c r="G32" s="172">
        <v>12.35</v>
      </c>
      <c r="H32" s="172">
        <v>15</v>
      </c>
      <c r="I32" s="172">
        <v>11.04</v>
      </c>
      <c r="J32" s="195">
        <f t="shared" si="1"/>
        <v>12.8</v>
      </c>
      <c r="K32" s="182">
        <f t="shared" si="0"/>
        <v>1280</v>
      </c>
      <c r="L32"/>
    </row>
    <row r="33" spans="1:12" ht="60" x14ac:dyDescent="0.25">
      <c r="A33" s="409"/>
      <c r="B33" s="146">
        <v>28</v>
      </c>
      <c r="C33" s="147" t="s">
        <v>642</v>
      </c>
      <c r="D33" s="148">
        <v>151050</v>
      </c>
      <c r="E33" s="146" t="s">
        <v>28</v>
      </c>
      <c r="F33" s="148">
        <v>100</v>
      </c>
      <c r="G33" s="172">
        <v>38.700000000000003</v>
      </c>
      <c r="H33" s="172">
        <v>40.61</v>
      </c>
      <c r="I33" s="172">
        <v>41.3</v>
      </c>
      <c r="J33" s="195">
        <f t="shared" si="1"/>
        <v>40.200000000000003</v>
      </c>
      <c r="K33" s="182">
        <f t="shared" si="0"/>
        <v>4020.0000000000005</v>
      </c>
      <c r="L33" t="s">
        <v>641</v>
      </c>
    </row>
    <row r="34" spans="1:12" ht="60" x14ac:dyDescent="0.25">
      <c r="A34" s="149"/>
      <c r="B34" s="146">
        <v>29</v>
      </c>
      <c r="C34" s="147" t="s">
        <v>424</v>
      </c>
      <c r="D34" s="148">
        <v>150717</v>
      </c>
      <c r="E34" s="146" t="s">
        <v>28</v>
      </c>
      <c r="F34" s="146">
        <v>202</v>
      </c>
      <c r="G34" s="172">
        <v>25.36</v>
      </c>
      <c r="H34" s="172">
        <v>21.58</v>
      </c>
      <c r="I34" s="172">
        <v>27.6</v>
      </c>
      <c r="J34" s="195">
        <f t="shared" si="1"/>
        <v>24.85</v>
      </c>
      <c r="K34" s="182">
        <f t="shared" si="0"/>
        <v>5019.7000000000007</v>
      </c>
      <c r="L34"/>
    </row>
    <row r="35" spans="1:12" ht="30" x14ac:dyDescent="0.25">
      <c r="A35" s="149"/>
      <c r="B35" s="146">
        <v>30</v>
      </c>
      <c r="C35" s="147" t="s">
        <v>55</v>
      </c>
      <c r="D35" s="148">
        <v>279255</v>
      </c>
      <c r="E35" s="148" t="s">
        <v>28</v>
      </c>
      <c r="F35" s="148">
        <v>100</v>
      </c>
      <c r="G35" s="172">
        <v>2.35</v>
      </c>
      <c r="H35" s="172">
        <v>2.4900000000000002</v>
      </c>
      <c r="I35" s="172">
        <v>2.9</v>
      </c>
      <c r="J35" s="195">
        <f t="shared" si="1"/>
        <v>2.58</v>
      </c>
      <c r="K35" s="182">
        <f t="shared" si="0"/>
        <v>258</v>
      </c>
      <c r="L35"/>
    </row>
    <row r="36" spans="1:12" ht="105" x14ac:dyDescent="0.25">
      <c r="A36" s="407" t="s">
        <v>425</v>
      </c>
      <c r="B36" s="146">
        <v>31</v>
      </c>
      <c r="C36" s="147" t="s">
        <v>643</v>
      </c>
      <c r="D36" s="148">
        <v>32859</v>
      </c>
      <c r="E36" s="148" t="s">
        <v>24</v>
      </c>
      <c r="F36" s="146">
        <v>105</v>
      </c>
      <c r="G36" s="172">
        <v>26.9</v>
      </c>
      <c r="H36" s="172">
        <v>77.88</v>
      </c>
      <c r="I36" s="172">
        <v>52.8</v>
      </c>
      <c r="J36" s="195">
        <f t="shared" si="1"/>
        <v>52.53</v>
      </c>
      <c r="K36" s="182">
        <f t="shared" si="0"/>
        <v>5515.6500000000005</v>
      </c>
      <c r="L36" s="185" t="s">
        <v>634</v>
      </c>
    </row>
    <row r="37" spans="1:12" ht="105" x14ac:dyDescent="0.25">
      <c r="A37" s="408"/>
      <c r="B37" s="146">
        <v>32</v>
      </c>
      <c r="C37" s="147" t="s">
        <v>644</v>
      </c>
      <c r="D37" s="148">
        <v>32859</v>
      </c>
      <c r="E37" s="148" t="s">
        <v>24</v>
      </c>
      <c r="F37" s="146">
        <v>110</v>
      </c>
      <c r="G37" s="172">
        <v>48.8</v>
      </c>
      <c r="H37" s="172">
        <v>77.88</v>
      </c>
      <c r="I37" s="172">
        <v>52.8</v>
      </c>
      <c r="J37" s="195">
        <f t="shared" si="1"/>
        <v>59.83</v>
      </c>
      <c r="K37" s="182">
        <f t="shared" si="0"/>
        <v>6581.3</v>
      </c>
      <c r="L37" s="185" t="s">
        <v>634</v>
      </c>
    </row>
    <row r="38" spans="1:12" ht="105" x14ac:dyDescent="0.25">
      <c r="A38" s="409"/>
      <c r="B38" s="146">
        <v>33</v>
      </c>
      <c r="C38" s="147" t="s">
        <v>645</v>
      </c>
      <c r="D38" s="148">
        <v>32859</v>
      </c>
      <c r="E38" s="148" t="s">
        <v>24</v>
      </c>
      <c r="F38" s="146">
        <v>105</v>
      </c>
      <c r="G38" s="172">
        <v>37.380000000000003</v>
      </c>
      <c r="H38" s="172">
        <v>77.88</v>
      </c>
      <c r="I38" s="172">
        <v>52.8</v>
      </c>
      <c r="J38" s="195">
        <f t="shared" si="1"/>
        <v>56.02</v>
      </c>
      <c r="K38" s="182">
        <f t="shared" si="0"/>
        <v>5882.1</v>
      </c>
      <c r="L38" s="185" t="s">
        <v>634</v>
      </c>
    </row>
    <row r="39" spans="1:12" ht="45" x14ac:dyDescent="0.25">
      <c r="A39" s="407" t="s">
        <v>426</v>
      </c>
      <c r="B39" s="146">
        <v>34</v>
      </c>
      <c r="C39" s="147" t="s">
        <v>617</v>
      </c>
      <c r="D39" s="148">
        <v>32859</v>
      </c>
      <c r="E39" s="146" t="s">
        <v>24</v>
      </c>
      <c r="F39" s="148">
        <v>15</v>
      </c>
      <c r="G39" s="172">
        <v>34.9</v>
      </c>
      <c r="H39" s="172">
        <v>34.99</v>
      </c>
      <c r="I39" s="172">
        <v>35</v>
      </c>
      <c r="J39" s="195">
        <f t="shared" si="1"/>
        <v>34.96</v>
      </c>
      <c r="K39" s="182">
        <f t="shared" si="0"/>
        <v>524.4</v>
      </c>
      <c r="L39"/>
    </row>
    <row r="40" spans="1:12" ht="150" x14ac:dyDescent="0.25">
      <c r="A40" s="408"/>
      <c r="B40" s="146">
        <v>35</v>
      </c>
      <c r="C40" s="147" t="s">
        <v>618</v>
      </c>
      <c r="D40" s="148">
        <v>271836</v>
      </c>
      <c r="E40" s="146" t="s">
        <v>24</v>
      </c>
      <c r="F40" s="148">
        <v>40</v>
      </c>
      <c r="G40" s="172">
        <v>31.2</v>
      </c>
      <c r="H40" s="172">
        <v>34.99</v>
      </c>
      <c r="I40" s="172">
        <v>34.9</v>
      </c>
      <c r="J40" s="195">
        <f t="shared" si="1"/>
        <v>33.700000000000003</v>
      </c>
      <c r="K40" s="182">
        <f t="shared" si="0"/>
        <v>1348</v>
      </c>
      <c r="L40"/>
    </row>
    <row r="41" spans="1:12" ht="150" x14ac:dyDescent="0.25">
      <c r="A41" s="408"/>
      <c r="B41" s="146">
        <v>36</v>
      </c>
      <c r="C41" s="147" t="s">
        <v>619</v>
      </c>
      <c r="D41" s="148">
        <v>271837</v>
      </c>
      <c r="E41" s="146" t="s">
        <v>24</v>
      </c>
      <c r="F41" s="148">
        <v>30</v>
      </c>
      <c r="G41" s="172">
        <v>31.2</v>
      </c>
      <c r="H41" s="172">
        <v>34.9</v>
      </c>
      <c r="I41" s="172">
        <v>34.99</v>
      </c>
      <c r="J41" s="195">
        <f t="shared" si="1"/>
        <v>33.700000000000003</v>
      </c>
      <c r="K41" s="182">
        <f t="shared" si="0"/>
        <v>1011.0000000000001</v>
      </c>
      <c r="L41"/>
    </row>
    <row r="42" spans="1:12" ht="150" x14ac:dyDescent="0.25">
      <c r="A42" s="409"/>
      <c r="B42" s="146">
        <v>37</v>
      </c>
      <c r="C42" s="147" t="s">
        <v>620</v>
      </c>
      <c r="D42" s="148">
        <v>271838</v>
      </c>
      <c r="E42" s="148" t="s">
        <v>24</v>
      </c>
      <c r="F42" s="148">
        <v>20</v>
      </c>
      <c r="G42" s="172">
        <v>31.2</v>
      </c>
      <c r="H42" s="172">
        <v>34.9</v>
      </c>
      <c r="I42" s="172">
        <v>29.99</v>
      </c>
      <c r="J42" s="195">
        <f t="shared" si="1"/>
        <v>32.03</v>
      </c>
      <c r="K42" s="182">
        <f t="shared" si="0"/>
        <v>640.6</v>
      </c>
      <c r="L42"/>
    </row>
    <row r="43" spans="1:12" ht="45" x14ac:dyDescent="0.25">
      <c r="A43" s="149"/>
      <c r="B43" s="146">
        <v>38</v>
      </c>
      <c r="C43" s="147" t="s">
        <v>59</v>
      </c>
      <c r="D43" s="148">
        <v>279488</v>
      </c>
      <c r="E43" s="146" t="s">
        <v>60</v>
      </c>
      <c r="F43" s="177"/>
      <c r="G43" s="172">
        <v>12.13</v>
      </c>
      <c r="H43" s="172">
        <v>12.7</v>
      </c>
      <c r="I43" s="172">
        <v>14.9</v>
      </c>
      <c r="J43" s="195">
        <f t="shared" si="1"/>
        <v>13.24</v>
      </c>
      <c r="K43" s="182">
        <f t="shared" si="0"/>
        <v>0</v>
      </c>
      <c r="L43"/>
    </row>
    <row r="44" spans="1:12" x14ac:dyDescent="0.25">
      <c r="A44" s="149"/>
      <c r="B44" s="146">
        <v>39</v>
      </c>
      <c r="C44" s="150" t="s">
        <v>403</v>
      </c>
      <c r="D44" s="146">
        <v>428961</v>
      </c>
      <c r="E44" s="148" t="s">
        <v>28</v>
      </c>
      <c r="F44" s="148">
        <v>50</v>
      </c>
      <c r="G44" s="172">
        <v>15.83</v>
      </c>
      <c r="H44" s="172">
        <v>18</v>
      </c>
      <c r="I44" s="172">
        <v>19.989999999999998</v>
      </c>
      <c r="J44" s="195">
        <f t="shared" si="1"/>
        <v>17.940000000000001</v>
      </c>
      <c r="K44" s="182">
        <f t="shared" si="0"/>
        <v>897.00000000000011</v>
      </c>
      <c r="L44"/>
    </row>
    <row r="45" spans="1:12" ht="105" x14ac:dyDescent="0.25">
      <c r="A45" s="407" t="s">
        <v>427</v>
      </c>
      <c r="B45" s="146">
        <v>40</v>
      </c>
      <c r="C45" s="147" t="s">
        <v>621</v>
      </c>
      <c r="D45" s="148">
        <v>279313</v>
      </c>
      <c r="E45" s="146" t="s">
        <v>28</v>
      </c>
      <c r="F45" s="148">
        <v>300</v>
      </c>
      <c r="G45" s="173">
        <v>2.2000000000000002</v>
      </c>
      <c r="H45" s="173">
        <v>1.3</v>
      </c>
      <c r="I45" s="173">
        <v>3</v>
      </c>
      <c r="J45" s="195">
        <f t="shared" si="1"/>
        <v>2.17</v>
      </c>
      <c r="K45" s="182">
        <f t="shared" si="0"/>
        <v>651</v>
      </c>
      <c r="L45"/>
    </row>
    <row r="46" spans="1:12" ht="105" x14ac:dyDescent="0.25">
      <c r="A46" s="408"/>
      <c r="B46" s="146">
        <v>41</v>
      </c>
      <c r="C46" s="147" t="s">
        <v>622</v>
      </c>
      <c r="D46" s="148">
        <v>279314</v>
      </c>
      <c r="E46" s="146" t="s">
        <v>28</v>
      </c>
      <c r="F46" s="148">
        <v>250</v>
      </c>
      <c r="G46" s="173">
        <v>1.99</v>
      </c>
      <c r="H46" s="173">
        <v>1.3</v>
      </c>
      <c r="I46" s="173">
        <v>3</v>
      </c>
      <c r="J46" s="195">
        <f t="shared" si="1"/>
        <v>2.1</v>
      </c>
      <c r="K46" s="182">
        <f t="shared" si="0"/>
        <v>525</v>
      </c>
      <c r="L46"/>
    </row>
    <row r="47" spans="1:12" ht="105" x14ac:dyDescent="0.25">
      <c r="A47" s="408"/>
      <c r="B47" s="146">
        <v>42</v>
      </c>
      <c r="C47" s="147" t="s">
        <v>623</v>
      </c>
      <c r="D47" s="148">
        <v>279316</v>
      </c>
      <c r="E47" s="146" t="s">
        <v>28</v>
      </c>
      <c r="F47" s="148">
        <v>130</v>
      </c>
      <c r="G47" s="173">
        <v>1</v>
      </c>
      <c r="H47" s="173">
        <v>3</v>
      </c>
      <c r="I47" s="173">
        <v>1.97</v>
      </c>
      <c r="J47" s="195">
        <f t="shared" si="1"/>
        <v>1.99</v>
      </c>
      <c r="K47" s="182">
        <f t="shared" si="0"/>
        <v>258.7</v>
      </c>
      <c r="L47"/>
    </row>
    <row r="48" spans="1:12" ht="105" x14ac:dyDescent="0.25">
      <c r="A48" s="409"/>
      <c r="B48" s="146">
        <v>43</v>
      </c>
      <c r="C48" s="147" t="s">
        <v>624</v>
      </c>
      <c r="D48" s="148">
        <v>279312</v>
      </c>
      <c r="E48" s="146" t="s">
        <v>28</v>
      </c>
      <c r="F48" s="148">
        <v>250</v>
      </c>
      <c r="G48" s="173">
        <v>1.1599999999999999</v>
      </c>
      <c r="H48" s="173">
        <v>1.97</v>
      </c>
      <c r="I48" s="173">
        <v>2.99</v>
      </c>
      <c r="J48" s="195">
        <f t="shared" si="1"/>
        <v>2.04</v>
      </c>
      <c r="K48" s="182">
        <f t="shared" si="0"/>
        <v>510</v>
      </c>
      <c r="L48"/>
    </row>
    <row r="49" spans="1:12" ht="75" x14ac:dyDescent="0.25">
      <c r="A49" s="149"/>
      <c r="B49" s="146">
        <v>44</v>
      </c>
      <c r="C49" s="147" t="s">
        <v>428</v>
      </c>
      <c r="D49" s="148">
        <v>315046</v>
      </c>
      <c r="E49" s="148" t="s">
        <v>28</v>
      </c>
      <c r="F49" s="148">
        <v>100</v>
      </c>
      <c r="G49" s="173">
        <v>4.7</v>
      </c>
      <c r="H49" s="173">
        <v>3.39</v>
      </c>
      <c r="I49" s="173">
        <v>4.5999999999999996</v>
      </c>
      <c r="J49" s="195">
        <f t="shared" si="1"/>
        <v>4.2300000000000004</v>
      </c>
      <c r="K49" s="182">
        <f t="shared" si="0"/>
        <v>423.00000000000006</v>
      </c>
      <c r="L49"/>
    </row>
    <row r="50" spans="1:12" ht="30" x14ac:dyDescent="0.25">
      <c r="A50" s="408" t="s">
        <v>429</v>
      </c>
      <c r="B50" s="146">
        <v>45</v>
      </c>
      <c r="C50" s="147" t="s">
        <v>625</v>
      </c>
      <c r="D50" s="148">
        <v>150790</v>
      </c>
      <c r="E50" s="85" t="s">
        <v>38</v>
      </c>
      <c r="F50" s="148">
        <v>50</v>
      </c>
      <c r="G50" s="173">
        <v>29.9</v>
      </c>
      <c r="H50" s="173">
        <v>24.9</v>
      </c>
      <c r="I50" s="173">
        <v>29.9</v>
      </c>
      <c r="J50" s="195">
        <f t="shared" si="1"/>
        <v>28.23</v>
      </c>
      <c r="K50" s="182">
        <f t="shared" si="0"/>
        <v>1411.5</v>
      </c>
      <c r="L50" t="s">
        <v>646</v>
      </c>
    </row>
    <row r="51" spans="1:12" ht="30" x14ac:dyDescent="0.25">
      <c r="A51" s="409"/>
      <c r="B51" s="146">
        <v>46</v>
      </c>
      <c r="C51" s="147" t="s">
        <v>626</v>
      </c>
      <c r="D51" s="148">
        <v>150790</v>
      </c>
      <c r="E51" s="85" t="s">
        <v>38</v>
      </c>
      <c r="F51" s="148">
        <v>50</v>
      </c>
      <c r="G51" s="173">
        <v>29.9</v>
      </c>
      <c r="H51" s="173">
        <v>21.9</v>
      </c>
      <c r="I51" s="173">
        <v>22.23</v>
      </c>
      <c r="J51" s="195">
        <f t="shared" si="1"/>
        <v>24.68</v>
      </c>
      <c r="K51" s="182">
        <f t="shared" si="0"/>
        <v>1234</v>
      </c>
      <c r="L51"/>
    </row>
    <row r="52" spans="1:12" ht="30" x14ac:dyDescent="0.25">
      <c r="A52" s="150"/>
      <c r="B52" s="146">
        <v>47</v>
      </c>
      <c r="C52" s="147" t="s">
        <v>66</v>
      </c>
      <c r="D52" s="148">
        <v>299023</v>
      </c>
      <c r="E52" s="148" t="s">
        <v>28</v>
      </c>
      <c r="F52" s="148">
        <v>300</v>
      </c>
      <c r="G52" s="173">
        <v>1</v>
      </c>
      <c r="H52" s="173">
        <v>1.05</v>
      </c>
      <c r="I52" s="173">
        <v>1.1599999999999999</v>
      </c>
      <c r="J52" s="195">
        <f t="shared" si="1"/>
        <v>1.07</v>
      </c>
      <c r="K52" s="182">
        <f t="shared" si="0"/>
        <v>321</v>
      </c>
      <c r="L52"/>
    </row>
    <row r="53" spans="1:12" x14ac:dyDescent="0.25">
      <c r="A53" s="150"/>
      <c r="B53" s="146">
        <v>48</v>
      </c>
      <c r="C53" s="147" t="s">
        <v>67</v>
      </c>
      <c r="D53" s="148">
        <v>203552</v>
      </c>
      <c r="E53" s="146" t="s">
        <v>24</v>
      </c>
      <c r="F53" s="148">
        <v>10</v>
      </c>
      <c r="G53" s="173">
        <v>18.899999999999999</v>
      </c>
      <c r="H53" s="173">
        <v>24.05</v>
      </c>
      <c r="I53" s="173">
        <v>23.8</v>
      </c>
      <c r="J53" s="195">
        <f t="shared" si="1"/>
        <v>22.25</v>
      </c>
      <c r="K53" s="182">
        <f t="shared" si="0"/>
        <v>222.5</v>
      </c>
      <c r="L53"/>
    </row>
    <row r="54" spans="1:12" x14ac:dyDescent="0.25">
      <c r="A54" s="150"/>
      <c r="B54" s="146">
        <v>49</v>
      </c>
      <c r="C54" s="147" t="s">
        <v>68</v>
      </c>
      <c r="D54" s="148">
        <v>264071</v>
      </c>
      <c r="E54" s="146" t="s">
        <v>28</v>
      </c>
      <c r="F54" s="148">
        <v>30</v>
      </c>
      <c r="G54" s="173">
        <v>49.82</v>
      </c>
      <c r="H54" s="173">
        <v>50.82</v>
      </c>
      <c r="I54" s="173">
        <v>42.9</v>
      </c>
      <c r="J54" s="195">
        <f t="shared" si="1"/>
        <v>47.85</v>
      </c>
      <c r="K54" s="182">
        <f t="shared" si="0"/>
        <v>1435.5</v>
      </c>
    </row>
    <row r="55" spans="1:12" ht="30" x14ac:dyDescent="0.25">
      <c r="A55" s="408" t="s">
        <v>430</v>
      </c>
      <c r="B55" s="146">
        <v>50</v>
      </c>
      <c r="C55" s="147" t="s">
        <v>69</v>
      </c>
      <c r="D55" s="148">
        <v>244707</v>
      </c>
      <c r="E55" s="146" t="s">
        <v>70</v>
      </c>
      <c r="F55" s="146">
        <v>60</v>
      </c>
      <c r="G55" s="173">
        <v>0.42</v>
      </c>
      <c r="H55" s="173">
        <v>0.6</v>
      </c>
      <c r="I55" s="173">
        <v>0.66</v>
      </c>
      <c r="J55" s="195">
        <f t="shared" si="1"/>
        <v>0.56000000000000005</v>
      </c>
      <c r="K55" s="182">
        <f t="shared" si="0"/>
        <v>33.6</v>
      </c>
      <c r="L55" t="s">
        <v>647</v>
      </c>
    </row>
    <row r="56" spans="1:12" ht="30" x14ac:dyDescent="0.25">
      <c r="A56" s="408"/>
      <c r="B56" s="146">
        <v>51</v>
      </c>
      <c r="C56" s="147" t="s">
        <v>307</v>
      </c>
      <c r="D56" s="148">
        <v>233519</v>
      </c>
      <c r="E56" s="146" t="s">
        <v>70</v>
      </c>
      <c r="F56" s="146">
        <v>60</v>
      </c>
      <c r="G56" s="173">
        <v>0.42</v>
      </c>
      <c r="H56" s="173">
        <v>0.6</v>
      </c>
      <c r="I56" s="173">
        <v>0.66</v>
      </c>
      <c r="J56" s="195">
        <f t="shared" si="1"/>
        <v>0.56000000000000005</v>
      </c>
      <c r="K56" s="182">
        <f t="shared" si="0"/>
        <v>33.6</v>
      </c>
      <c r="L56"/>
    </row>
    <row r="57" spans="1:12" ht="30" x14ac:dyDescent="0.25">
      <c r="A57" s="408"/>
      <c r="B57" s="146">
        <v>52</v>
      </c>
      <c r="C57" s="147" t="s">
        <v>71</v>
      </c>
      <c r="D57" s="148">
        <v>240224</v>
      </c>
      <c r="E57" s="146" t="s">
        <v>70</v>
      </c>
      <c r="F57" s="146">
        <v>60</v>
      </c>
      <c r="G57" s="173">
        <v>0.61</v>
      </c>
      <c r="H57" s="173">
        <v>0.44</v>
      </c>
      <c r="I57" s="173">
        <v>0.66</v>
      </c>
      <c r="J57" s="195">
        <f t="shared" si="1"/>
        <v>0.56999999999999995</v>
      </c>
      <c r="K57" s="182">
        <f t="shared" si="0"/>
        <v>34.199999999999996</v>
      </c>
      <c r="L57"/>
    </row>
    <row r="58" spans="1:12" ht="30" x14ac:dyDescent="0.25">
      <c r="A58" s="408"/>
      <c r="B58" s="146">
        <v>53</v>
      </c>
      <c r="C58" s="147" t="s">
        <v>74</v>
      </c>
      <c r="D58" s="148">
        <v>233531</v>
      </c>
      <c r="E58" s="146" t="s">
        <v>70</v>
      </c>
      <c r="F58" s="146">
        <v>60</v>
      </c>
      <c r="G58" s="173">
        <v>0.46</v>
      </c>
      <c r="H58" s="173">
        <v>0.44</v>
      </c>
      <c r="I58" s="173">
        <v>0.66</v>
      </c>
      <c r="J58" s="195">
        <f t="shared" si="1"/>
        <v>0.52</v>
      </c>
      <c r="K58" s="182">
        <f t="shared" si="0"/>
        <v>31.200000000000003</v>
      </c>
      <c r="L58"/>
    </row>
    <row r="59" spans="1:12" ht="30" x14ac:dyDescent="0.25">
      <c r="A59" s="409"/>
      <c r="B59" s="146">
        <v>54</v>
      </c>
      <c r="C59" s="147" t="s">
        <v>75</v>
      </c>
      <c r="D59" s="148">
        <v>234102</v>
      </c>
      <c r="E59" s="146" t="s">
        <v>70</v>
      </c>
      <c r="F59" s="146">
        <v>60</v>
      </c>
      <c r="G59" s="173">
        <v>0.41</v>
      </c>
      <c r="H59" s="173">
        <v>0.37</v>
      </c>
      <c r="I59" s="173">
        <v>0.66</v>
      </c>
      <c r="J59" s="195">
        <f t="shared" si="1"/>
        <v>0.48</v>
      </c>
      <c r="K59" s="182">
        <f t="shared" si="0"/>
        <v>28.799999999999997</v>
      </c>
      <c r="L59"/>
    </row>
    <row r="60" spans="1:12" ht="30" x14ac:dyDescent="0.25">
      <c r="A60" s="407" t="s">
        <v>431</v>
      </c>
      <c r="B60" s="146">
        <v>55</v>
      </c>
      <c r="C60" s="147" t="s">
        <v>432</v>
      </c>
      <c r="D60" s="148">
        <v>150778</v>
      </c>
      <c r="E60" s="148" t="s">
        <v>28</v>
      </c>
      <c r="F60" s="146">
        <v>50</v>
      </c>
      <c r="G60" s="173">
        <v>3.02</v>
      </c>
      <c r="H60" s="173">
        <v>3.2</v>
      </c>
      <c r="I60" s="173">
        <v>5.49</v>
      </c>
      <c r="J60" s="195">
        <f t="shared" si="1"/>
        <v>3.9</v>
      </c>
      <c r="K60" s="182">
        <f t="shared" si="0"/>
        <v>195</v>
      </c>
      <c r="L60"/>
    </row>
    <row r="61" spans="1:12" ht="30" x14ac:dyDescent="0.25">
      <c r="A61" s="408"/>
      <c r="B61" s="146">
        <v>56</v>
      </c>
      <c r="C61" s="147" t="s">
        <v>433</v>
      </c>
      <c r="D61" s="148">
        <v>150778</v>
      </c>
      <c r="E61" s="148" t="s">
        <v>28</v>
      </c>
      <c r="F61" s="146">
        <v>50</v>
      </c>
      <c r="G61" s="173">
        <v>3.02</v>
      </c>
      <c r="H61" s="173">
        <v>3.2</v>
      </c>
      <c r="I61" s="173">
        <v>5.49</v>
      </c>
      <c r="J61" s="195">
        <f t="shared" si="1"/>
        <v>3.9</v>
      </c>
      <c r="K61" s="182">
        <f t="shared" si="0"/>
        <v>195</v>
      </c>
      <c r="L61"/>
    </row>
    <row r="62" spans="1:12" ht="30" x14ac:dyDescent="0.25">
      <c r="A62" s="408"/>
      <c r="B62" s="146">
        <v>57</v>
      </c>
      <c r="C62" s="147" t="s">
        <v>434</v>
      </c>
      <c r="D62" s="148">
        <v>150778</v>
      </c>
      <c r="E62" s="148" t="s">
        <v>28</v>
      </c>
      <c r="F62" s="146">
        <v>50</v>
      </c>
      <c r="G62" s="173">
        <v>3.05</v>
      </c>
      <c r="H62" s="173">
        <v>3.2</v>
      </c>
      <c r="I62" s="173">
        <v>3.65</v>
      </c>
      <c r="J62" s="195">
        <f t="shared" si="1"/>
        <v>3.3</v>
      </c>
      <c r="K62" s="182">
        <f t="shared" si="0"/>
        <v>165</v>
      </c>
      <c r="L62"/>
    </row>
    <row r="63" spans="1:12" ht="30" x14ac:dyDescent="0.25">
      <c r="A63" s="409"/>
      <c r="B63" s="146">
        <v>58</v>
      </c>
      <c r="C63" s="147" t="s">
        <v>435</v>
      </c>
      <c r="D63" s="148">
        <v>150778</v>
      </c>
      <c r="E63" s="148" t="s">
        <v>28</v>
      </c>
      <c r="F63" s="146">
        <v>50</v>
      </c>
      <c r="G63" s="173">
        <v>3.02</v>
      </c>
      <c r="H63" s="173">
        <v>3.2</v>
      </c>
      <c r="I63" s="173">
        <v>5.49</v>
      </c>
      <c r="J63" s="195">
        <f t="shared" si="1"/>
        <v>3.9</v>
      </c>
      <c r="K63" s="182">
        <f t="shared" si="0"/>
        <v>195</v>
      </c>
      <c r="L63"/>
    </row>
    <row r="64" spans="1:12" ht="45" x14ac:dyDescent="0.25">
      <c r="A64" s="190"/>
      <c r="B64" s="146">
        <v>59</v>
      </c>
      <c r="C64" s="147" t="s">
        <v>437</v>
      </c>
      <c r="D64" s="148">
        <v>10294</v>
      </c>
      <c r="E64" s="148" t="s">
        <v>28</v>
      </c>
      <c r="F64" s="146">
        <v>300</v>
      </c>
      <c r="G64" s="173">
        <v>0.45</v>
      </c>
      <c r="H64" s="173">
        <v>0.7</v>
      </c>
      <c r="I64" s="173">
        <v>0.68</v>
      </c>
      <c r="J64" s="195">
        <f t="shared" si="1"/>
        <v>0.61</v>
      </c>
      <c r="K64" s="182">
        <f t="shared" si="0"/>
        <v>183</v>
      </c>
      <c r="L64" t="s">
        <v>648</v>
      </c>
    </row>
    <row r="65" spans="1:12" ht="135" x14ac:dyDescent="0.25">
      <c r="A65" s="149"/>
      <c r="B65" s="146">
        <v>60</v>
      </c>
      <c r="C65" s="147" t="s">
        <v>438</v>
      </c>
      <c r="D65" s="148">
        <v>140279</v>
      </c>
      <c r="E65" s="146" t="s">
        <v>28</v>
      </c>
      <c r="F65" s="151">
        <v>1000</v>
      </c>
      <c r="G65" s="173">
        <v>1.3</v>
      </c>
      <c r="H65" s="173">
        <v>1.1100000000000001</v>
      </c>
      <c r="I65" s="173">
        <v>1.44</v>
      </c>
      <c r="J65" s="195">
        <f t="shared" si="1"/>
        <v>1.28</v>
      </c>
      <c r="K65" s="182">
        <f t="shared" ref="K65:K128" si="2">J65*F65</f>
        <v>1280</v>
      </c>
      <c r="L65"/>
    </row>
    <row r="66" spans="1:12" ht="30" x14ac:dyDescent="0.25">
      <c r="A66" s="407" t="s">
        <v>436</v>
      </c>
      <c r="B66" s="146">
        <v>61</v>
      </c>
      <c r="C66" s="147" t="s">
        <v>84</v>
      </c>
      <c r="D66" s="148">
        <v>272509</v>
      </c>
      <c r="E66" s="146" t="s">
        <v>24</v>
      </c>
      <c r="F66" s="177"/>
      <c r="G66" s="173">
        <v>12.39</v>
      </c>
      <c r="H66" s="173">
        <v>14.7</v>
      </c>
      <c r="I66" s="173">
        <v>12</v>
      </c>
      <c r="J66" s="195">
        <f t="shared" ref="J66:J129" si="3">ROUND(AVERAGE(G66:I66),2)</f>
        <v>13.03</v>
      </c>
      <c r="K66" s="182">
        <f t="shared" si="2"/>
        <v>0</v>
      </c>
      <c r="L66"/>
    </row>
    <row r="67" spans="1:12" x14ac:dyDescent="0.25">
      <c r="A67" s="408"/>
      <c r="B67" s="146">
        <v>62</v>
      </c>
      <c r="C67" s="147" t="s">
        <v>85</v>
      </c>
      <c r="D67" s="148">
        <v>200434</v>
      </c>
      <c r="E67" s="146" t="s">
        <v>24</v>
      </c>
      <c r="F67" s="148">
        <v>300</v>
      </c>
      <c r="G67" s="173">
        <v>1.02</v>
      </c>
      <c r="H67" s="173">
        <v>1.84</v>
      </c>
      <c r="I67" s="173">
        <v>3</v>
      </c>
      <c r="J67" s="195">
        <f t="shared" si="3"/>
        <v>1.95</v>
      </c>
      <c r="K67" s="182">
        <f t="shared" si="2"/>
        <v>585</v>
      </c>
      <c r="L67"/>
    </row>
    <row r="68" spans="1:12" x14ac:dyDescent="0.25">
      <c r="A68" s="408"/>
      <c r="B68" s="146">
        <v>63</v>
      </c>
      <c r="C68" s="147" t="s">
        <v>86</v>
      </c>
      <c r="D68" s="148">
        <v>200406</v>
      </c>
      <c r="E68" s="146" t="s">
        <v>24</v>
      </c>
      <c r="F68" s="148">
        <v>310</v>
      </c>
      <c r="G68" s="173">
        <v>1.53</v>
      </c>
      <c r="H68" s="173">
        <v>1.79</v>
      </c>
      <c r="I68" s="173">
        <v>2.2000000000000002</v>
      </c>
      <c r="J68" s="195">
        <f t="shared" si="3"/>
        <v>1.84</v>
      </c>
      <c r="K68" s="182">
        <f t="shared" si="2"/>
        <v>570.4</v>
      </c>
      <c r="L68"/>
    </row>
    <row r="69" spans="1:12" x14ac:dyDescent="0.25">
      <c r="A69" s="408"/>
      <c r="B69" s="146">
        <v>64</v>
      </c>
      <c r="C69" s="147" t="s">
        <v>312</v>
      </c>
      <c r="D69" s="148">
        <v>228285</v>
      </c>
      <c r="E69" s="146" t="s">
        <v>24</v>
      </c>
      <c r="F69" s="148">
        <v>200</v>
      </c>
      <c r="G69" s="173">
        <v>1.39</v>
      </c>
      <c r="H69" s="173">
        <v>1.3</v>
      </c>
      <c r="I69" s="173">
        <v>2.4300000000000002</v>
      </c>
      <c r="J69" s="195">
        <f t="shared" si="3"/>
        <v>1.71</v>
      </c>
      <c r="K69" s="182">
        <f t="shared" si="2"/>
        <v>342</v>
      </c>
      <c r="L69"/>
    </row>
    <row r="70" spans="1:12" x14ac:dyDescent="0.25">
      <c r="A70" s="409"/>
      <c r="B70" s="146">
        <v>65</v>
      </c>
      <c r="C70" s="147" t="s">
        <v>313</v>
      </c>
      <c r="D70" s="148">
        <v>226734</v>
      </c>
      <c r="E70" s="146" t="s">
        <v>24</v>
      </c>
      <c r="F70" s="148">
        <v>200</v>
      </c>
      <c r="G70" s="173">
        <v>1.3</v>
      </c>
      <c r="H70" s="173">
        <v>1.85</v>
      </c>
      <c r="I70" s="173">
        <v>2.14</v>
      </c>
      <c r="J70" s="195">
        <f t="shared" si="3"/>
        <v>1.76</v>
      </c>
      <c r="K70" s="182">
        <f t="shared" si="2"/>
        <v>352</v>
      </c>
      <c r="L70"/>
    </row>
    <row r="71" spans="1:12" x14ac:dyDescent="0.25">
      <c r="A71" s="150"/>
      <c r="B71" s="146">
        <v>66</v>
      </c>
      <c r="C71" s="147" t="s">
        <v>91</v>
      </c>
      <c r="D71" s="148">
        <v>312299</v>
      </c>
      <c r="E71" s="148" t="s">
        <v>28</v>
      </c>
      <c r="F71" s="148">
        <v>150</v>
      </c>
      <c r="G71" s="173">
        <v>2.0299999999999998</v>
      </c>
      <c r="H71" s="173">
        <v>2.61</v>
      </c>
      <c r="I71" s="173">
        <v>2.4900000000000002</v>
      </c>
      <c r="J71" s="195">
        <f t="shared" si="3"/>
        <v>2.38</v>
      </c>
      <c r="K71" s="182">
        <f t="shared" si="2"/>
        <v>357</v>
      </c>
      <c r="L71"/>
    </row>
    <row r="72" spans="1:12" ht="45" x14ac:dyDescent="0.25">
      <c r="A72" s="150"/>
      <c r="B72" s="146">
        <v>67</v>
      </c>
      <c r="C72" s="147" t="s">
        <v>440</v>
      </c>
      <c r="D72" s="148">
        <v>354895</v>
      </c>
      <c r="E72" s="146" t="s">
        <v>28</v>
      </c>
      <c r="F72" s="148">
        <v>120</v>
      </c>
      <c r="G72" s="173">
        <v>8.4</v>
      </c>
      <c r="H72" s="173">
        <v>5.9</v>
      </c>
      <c r="I72" s="173">
        <v>6.5</v>
      </c>
      <c r="J72" s="195">
        <f t="shared" si="3"/>
        <v>6.93</v>
      </c>
      <c r="K72" s="182">
        <f t="shared" si="2"/>
        <v>831.59999999999991</v>
      </c>
      <c r="L72"/>
    </row>
    <row r="73" spans="1:12" ht="45" x14ac:dyDescent="0.25">
      <c r="A73" s="150"/>
      <c r="B73" s="146">
        <v>68</v>
      </c>
      <c r="C73" s="147" t="s">
        <v>315</v>
      </c>
      <c r="D73" s="148">
        <v>317878</v>
      </c>
      <c r="E73" s="146" t="s">
        <v>28</v>
      </c>
      <c r="F73" s="148">
        <v>150</v>
      </c>
      <c r="G73" s="173">
        <v>3.6</v>
      </c>
      <c r="H73" s="173">
        <v>4.99</v>
      </c>
      <c r="I73" s="173">
        <v>3.3</v>
      </c>
      <c r="J73" s="195">
        <f t="shared" si="3"/>
        <v>3.96</v>
      </c>
      <c r="K73" s="182">
        <f t="shared" si="2"/>
        <v>594</v>
      </c>
      <c r="L73"/>
    </row>
    <row r="74" spans="1:12" ht="45" x14ac:dyDescent="0.25">
      <c r="A74" s="150"/>
      <c r="B74" s="146">
        <v>69</v>
      </c>
      <c r="C74" s="171" t="s">
        <v>441</v>
      </c>
      <c r="D74" s="148">
        <v>284808</v>
      </c>
      <c r="E74" s="146" t="s">
        <v>28</v>
      </c>
      <c r="F74" s="148">
        <v>50</v>
      </c>
      <c r="G74" s="173">
        <v>1.1599999999999999</v>
      </c>
      <c r="H74" s="173">
        <v>1.92</v>
      </c>
      <c r="I74" s="173">
        <v>1.5</v>
      </c>
      <c r="J74" s="195">
        <f t="shared" si="3"/>
        <v>1.53</v>
      </c>
      <c r="K74" s="182">
        <f t="shared" si="2"/>
        <v>76.5</v>
      </c>
      <c r="L74"/>
    </row>
    <row r="75" spans="1:12" x14ac:dyDescent="0.25">
      <c r="A75" s="407" t="s">
        <v>439</v>
      </c>
      <c r="B75" s="146">
        <v>70</v>
      </c>
      <c r="C75" s="147" t="s">
        <v>94</v>
      </c>
      <c r="D75" s="148">
        <v>261267</v>
      </c>
      <c r="E75" s="146" t="s">
        <v>24</v>
      </c>
      <c r="F75" s="148">
        <v>100</v>
      </c>
      <c r="G75" s="173">
        <v>2.31</v>
      </c>
      <c r="H75" s="173">
        <v>3.85</v>
      </c>
      <c r="I75" s="173">
        <v>4.5</v>
      </c>
      <c r="J75" s="195">
        <f t="shared" si="3"/>
        <v>3.55</v>
      </c>
      <c r="K75" s="182">
        <f t="shared" si="2"/>
        <v>355</v>
      </c>
      <c r="L75"/>
    </row>
    <row r="76" spans="1:12" x14ac:dyDescent="0.25">
      <c r="A76" s="409"/>
      <c r="B76" s="146">
        <v>71</v>
      </c>
      <c r="C76" s="147" t="s">
        <v>93</v>
      </c>
      <c r="D76" s="148">
        <v>267856</v>
      </c>
      <c r="E76" s="146" t="s">
        <v>24</v>
      </c>
      <c r="F76" s="148">
        <v>100</v>
      </c>
      <c r="G76" s="173">
        <v>5</v>
      </c>
      <c r="H76" s="173">
        <v>8.75</v>
      </c>
      <c r="I76" s="173">
        <v>5.5</v>
      </c>
      <c r="J76" s="195">
        <f t="shared" si="3"/>
        <v>6.42</v>
      </c>
      <c r="K76" s="182">
        <f t="shared" si="2"/>
        <v>642</v>
      </c>
      <c r="L76"/>
    </row>
    <row r="77" spans="1:12" ht="45" x14ac:dyDescent="0.25">
      <c r="A77" s="149"/>
      <c r="B77" s="146">
        <v>72</v>
      </c>
      <c r="C77" s="147" t="s">
        <v>443</v>
      </c>
      <c r="D77" s="148">
        <v>361356</v>
      </c>
      <c r="E77" s="146" t="s">
        <v>28</v>
      </c>
      <c r="F77" s="146">
        <v>150</v>
      </c>
      <c r="G77" s="173">
        <v>8</v>
      </c>
      <c r="H77" s="173">
        <v>9</v>
      </c>
      <c r="I77" s="173">
        <v>13.1</v>
      </c>
      <c r="J77" s="195">
        <f t="shared" si="3"/>
        <v>10.029999999999999</v>
      </c>
      <c r="K77" s="182">
        <f t="shared" si="2"/>
        <v>1504.5</v>
      </c>
      <c r="L77"/>
    </row>
    <row r="78" spans="1:12" ht="30" x14ac:dyDescent="0.25">
      <c r="A78" s="149"/>
      <c r="B78" s="146">
        <v>73</v>
      </c>
      <c r="C78" s="147" t="s">
        <v>444</v>
      </c>
      <c r="D78" s="148">
        <v>201129</v>
      </c>
      <c r="E78" s="146" t="s">
        <v>18</v>
      </c>
      <c r="F78" s="148">
        <v>120</v>
      </c>
      <c r="G78" s="173">
        <v>1.5</v>
      </c>
      <c r="H78" s="173">
        <v>1.58</v>
      </c>
      <c r="I78" s="173">
        <v>2.7</v>
      </c>
      <c r="J78" s="195">
        <f t="shared" si="3"/>
        <v>1.93</v>
      </c>
      <c r="K78" s="182">
        <f t="shared" si="2"/>
        <v>231.6</v>
      </c>
      <c r="L78"/>
    </row>
    <row r="79" spans="1:12" x14ac:dyDescent="0.25">
      <c r="A79" s="407" t="s">
        <v>442</v>
      </c>
      <c r="B79" s="146">
        <v>74</v>
      </c>
      <c r="C79" s="147" t="s">
        <v>101</v>
      </c>
      <c r="D79" s="148">
        <v>256427</v>
      </c>
      <c r="E79" s="146" t="s">
        <v>28</v>
      </c>
      <c r="F79" s="177"/>
      <c r="G79" s="173">
        <v>0.65</v>
      </c>
      <c r="H79" s="173">
        <v>0.89</v>
      </c>
      <c r="I79" s="173">
        <v>0.94</v>
      </c>
      <c r="J79" s="195">
        <f t="shared" si="3"/>
        <v>0.83</v>
      </c>
      <c r="K79" s="182">
        <f t="shared" si="2"/>
        <v>0</v>
      </c>
      <c r="L79"/>
    </row>
    <row r="80" spans="1:12" x14ac:dyDescent="0.25">
      <c r="A80" s="408"/>
      <c r="B80" s="146">
        <v>75</v>
      </c>
      <c r="C80" s="147" t="s">
        <v>102</v>
      </c>
      <c r="D80" s="148">
        <v>256430</v>
      </c>
      <c r="E80" s="146" t="s">
        <v>28</v>
      </c>
      <c r="F80" s="177"/>
      <c r="G80" s="173">
        <v>2.94</v>
      </c>
      <c r="H80" s="173">
        <v>2.79</v>
      </c>
      <c r="I80" s="173">
        <v>2.7</v>
      </c>
      <c r="J80" s="195">
        <f t="shared" si="3"/>
        <v>2.81</v>
      </c>
      <c r="K80" s="182">
        <f t="shared" si="2"/>
        <v>0</v>
      </c>
      <c r="L80"/>
    </row>
    <row r="81" spans="1:12" ht="30" x14ac:dyDescent="0.25">
      <c r="A81" s="408"/>
      <c r="B81" s="146">
        <v>76</v>
      </c>
      <c r="C81" s="147" t="s">
        <v>319</v>
      </c>
      <c r="D81" s="148">
        <v>291068</v>
      </c>
      <c r="E81" s="146" t="s">
        <v>28</v>
      </c>
      <c r="F81" s="177"/>
      <c r="G81" s="173">
        <v>0.65</v>
      </c>
      <c r="H81" s="173">
        <v>2.9</v>
      </c>
      <c r="I81" s="173">
        <v>1.33</v>
      </c>
      <c r="J81" s="195">
        <f t="shared" si="3"/>
        <v>1.63</v>
      </c>
      <c r="K81" s="182">
        <f t="shared" si="2"/>
        <v>0</v>
      </c>
      <c r="L81"/>
    </row>
    <row r="82" spans="1:12" x14ac:dyDescent="0.25">
      <c r="A82" s="409"/>
      <c r="B82" s="146">
        <v>77</v>
      </c>
      <c r="C82" s="147" t="s">
        <v>446</v>
      </c>
      <c r="D82" s="148">
        <v>355220</v>
      </c>
      <c r="E82" s="146" t="s">
        <v>28</v>
      </c>
      <c r="F82" s="177"/>
      <c r="G82" s="173">
        <v>3.99</v>
      </c>
      <c r="H82" s="173">
        <v>4.9000000000000004</v>
      </c>
      <c r="I82" s="173">
        <v>4.46</v>
      </c>
      <c r="J82" s="195">
        <f t="shared" si="3"/>
        <v>4.45</v>
      </c>
      <c r="K82" s="182">
        <f t="shared" si="2"/>
        <v>0</v>
      </c>
      <c r="L82"/>
    </row>
    <row r="83" spans="1:12" ht="30" x14ac:dyDescent="0.25">
      <c r="A83" s="149"/>
      <c r="B83" s="146">
        <v>78</v>
      </c>
      <c r="C83" s="147" t="s">
        <v>447</v>
      </c>
      <c r="D83" s="148">
        <v>228369</v>
      </c>
      <c r="E83" s="146" t="s">
        <v>106</v>
      </c>
      <c r="F83" s="148">
        <v>5</v>
      </c>
      <c r="G83" s="173">
        <v>25.43</v>
      </c>
      <c r="H83" s="173">
        <v>23.3</v>
      </c>
      <c r="I83" s="173">
        <v>29</v>
      </c>
      <c r="J83" s="195">
        <f t="shared" si="3"/>
        <v>25.91</v>
      </c>
      <c r="K83" s="182">
        <f t="shared" si="2"/>
        <v>129.55000000000001</v>
      </c>
      <c r="L83"/>
    </row>
    <row r="84" spans="1:12" ht="30" x14ac:dyDescent="0.25">
      <c r="A84" s="407" t="s">
        <v>445</v>
      </c>
      <c r="B84" s="146">
        <v>79</v>
      </c>
      <c r="C84" s="147" t="s">
        <v>449</v>
      </c>
      <c r="D84" s="148">
        <v>150881</v>
      </c>
      <c r="E84" s="146" t="s">
        <v>28</v>
      </c>
      <c r="F84" s="151">
        <v>10500</v>
      </c>
      <c r="G84" s="174">
        <v>8.4000000000000005E-2</v>
      </c>
      <c r="H84" s="174">
        <v>8.8999999999999996E-2</v>
      </c>
      <c r="I84" s="173">
        <v>0.09</v>
      </c>
      <c r="J84" s="195">
        <f t="shared" si="3"/>
        <v>0.09</v>
      </c>
      <c r="K84" s="182">
        <f t="shared" si="2"/>
        <v>945</v>
      </c>
      <c r="L84"/>
    </row>
    <row r="85" spans="1:12" ht="30" x14ac:dyDescent="0.25">
      <c r="A85" s="409"/>
      <c r="B85" s="146">
        <v>80</v>
      </c>
      <c r="C85" s="147" t="s">
        <v>450</v>
      </c>
      <c r="D85" s="148">
        <v>150881</v>
      </c>
      <c r="E85" s="146" t="s">
        <v>28</v>
      </c>
      <c r="F85" s="151">
        <v>10000</v>
      </c>
      <c r="G85" s="174">
        <v>0.216</v>
      </c>
      <c r="H85" s="173">
        <v>0.27800000000000002</v>
      </c>
      <c r="I85" s="174">
        <v>0.247</v>
      </c>
      <c r="J85" s="195">
        <f t="shared" si="3"/>
        <v>0.25</v>
      </c>
      <c r="K85" s="182">
        <f t="shared" si="2"/>
        <v>2500</v>
      </c>
      <c r="L85"/>
    </row>
    <row r="86" spans="1:12" ht="30" x14ac:dyDescent="0.25">
      <c r="A86" s="189"/>
      <c r="B86" s="146">
        <v>81</v>
      </c>
      <c r="C86" s="147" t="s">
        <v>110</v>
      </c>
      <c r="D86" s="148">
        <v>150881</v>
      </c>
      <c r="E86" s="146" t="s">
        <v>28</v>
      </c>
      <c r="F86" s="151">
        <v>2000</v>
      </c>
      <c r="G86" s="173">
        <v>0.1</v>
      </c>
      <c r="H86" s="173">
        <v>0.13</v>
      </c>
      <c r="I86" s="173">
        <v>0.08</v>
      </c>
      <c r="J86" s="195">
        <f>ROUND(AVERAGE(G86:I86),2)</f>
        <v>0.1</v>
      </c>
      <c r="K86" s="182">
        <f>J86*F86</f>
        <v>200</v>
      </c>
      <c r="L86"/>
    </row>
    <row r="87" spans="1:12" ht="30" x14ac:dyDescent="0.25">
      <c r="A87" s="410" t="s">
        <v>448</v>
      </c>
      <c r="B87" s="146">
        <v>82</v>
      </c>
      <c r="C87" s="171" t="s">
        <v>650</v>
      </c>
      <c r="D87" s="148">
        <v>150881</v>
      </c>
      <c r="E87" s="146" t="s">
        <v>24</v>
      </c>
      <c r="F87" s="148">
        <v>30</v>
      </c>
      <c r="G87" s="173">
        <v>12</v>
      </c>
      <c r="H87" s="173">
        <v>13.56</v>
      </c>
      <c r="I87" s="173">
        <v>14.27</v>
      </c>
      <c r="J87" s="195">
        <f t="shared" si="3"/>
        <v>13.28</v>
      </c>
      <c r="K87" s="182">
        <f t="shared" si="2"/>
        <v>398.4</v>
      </c>
      <c r="L87" s="1" t="s">
        <v>654</v>
      </c>
    </row>
    <row r="88" spans="1:12" ht="30" x14ac:dyDescent="0.25">
      <c r="A88" s="411"/>
      <c r="B88" s="146">
        <v>83</v>
      </c>
      <c r="C88" s="147" t="s">
        <v>651</v>
      </c>
      <c r="D88" s="148">
        <v>150881</v>
      </c>
      <c r="E88" s="146" t="s">
        <v>24</v>
      </c>
      <c r="F88" s="148">
        <v>20</v>
      </c>
      <c r="G88" s="173">
        <v>27.76</v>
      </c>
      <c r="H88" s="173">
        <v>32.9</v>
      </c>
      <c r="I88" s="173">
        <v>25.5</v>
      </c>
      <c r="J88" s="195">
        <f t="shared" si="3"/>
        <v>28.72</v>
      </c>
      <c r="K88" s="182">
        <f t="shared" si="2"/>
        <v>574.4</v>
      </c>
      <c r="L88" s="1" t="s">
        <v>649</v>
      </c>
    </row>
    <row r="89" spans="1:12" ht="30" x14ac:dyDescent="0.25">
      <c r="A89" s="411"/>
      <c r="B89" s="146">
        <v>84</v>
      </c>
      <c r="C89" s="147" t="s">
        <v>652</v>
      </c>
      <c r="D89" s="148">
        <v>150881</v>
      </c>
      <c r="E89" s="146" t="s">
        <v>24</v>
      </c>
      <c r="F89" s="148">
        <v>30</v>
      </c>
      <c r="G89" s="173">
        <v>36.9</v>
      </c>
      <c r="H89" s="173">
        <v>25.99</v>
      </c>
      <c r="I89" s="173">
        <f>56.4/2</f>
        <v>28.2</v>
      </c>
      <c r="J89" s="195">
        <f t="shared" si="3"/>
        <v>30.36</v>
      </c>
      <c r="K89" s="182">
        <f t="shared" si="2"/>
        <v>910.8</v>
      </c>
      <c r="L89" s="1" t="s">
        <v>649</v>
      </c>
    </row>
    <row r="90" spans="1:12" ht="30" x14ac:dyDescent="0.25">
      <c r="A90" s="412"/>
      <c r="B90" s="146">
        <v>85</v>
      </c>
      <c r="C90" s="147" t="s">
        <v>653</v>
      </c>
      <c r="D90" s="148">
        <v>325036</v>
      </c>
      <c r="E90" s="146" t="s">
        <v>24</v>
      </c>
      <c r="F90" s="148">
        <v>40</v>
      </c>
      <c r="G90" s="173">
        <v>42</v>
      </c>
      <c r="H90" s="173">
        <v>55</v>
      </c>
      <c r="I90" s="173">
        <v>59.72</v>
      </c>
      <c r="J90" s="195">
        <f t="shared" si="3"/>
        <v>52.24</v>
      </c>
      <c r="K90" s="182">
        <f t="shared" si="2"/>
        <v>2089.6</v>
      </c>
      <c r="L90" s="1" t="s">
        <v>649</v>
      </c>
    </row>
    <row r="91" spans="1:12" x14ac:dyDescent="0.25">
      <c r="A91" s="407" t="s">
        <v>451</v>
      </c>
      <c r="B91" s="146">
        <v>86</v>
      </c>
      <c r="C91" s="147" t="s">
        <v>383</v>
      </c>
      <c r="D91" s="148">
        <v>150974</v>
      </c>
      <c r="E91" s="146" t="s">
        <v>28</v>
      </c>
      <c r="F91" s="148">
        <v>200</v>
      </c>
      <c r="G91" s="174">
        <v>7.0000000000000007E-2</v>
      </c>
      <c r="H91" s="174">
        <v>0.114</v>
      </c>
      <c r="I91" s="174">
        <v>9.9000000000000005E-2</v>
      </c>
      <c r="J91" s="195">
        <f t="shared" si="3"/>
        <v>0.09</v>
      </c>
      <c r="K91" s="182">
        <f t="shared" si="2"/>
        <v>18</v>
      </c>
      <c r="L91" s="1" t="s">
        <v>655</v>
      </c>
    </row>
    <row r="92" spans="1:12" x14ac:dyDescent="0.25">
      <c r="A92" s="408"/>
      <c r="B92" s="146">
        <v>87</v>
      </c>
      <c r="C92" s="147" t="s">
        <v>384</v>
      </c>
      <c r="D92" s="148">
        <v>150974</v>
      </c>
      <c r="E92" s="146" t="s">
        <v>28</v>
      </c>
      <c r="F92" s="148">
        <v>200</v>
      </c>
      <c r="G92" s="174">
        <v>0.08</v>
      </c>
      <c r="H92" s="174">
        <v>0.109</v>
      </c>
      <c r="I92" s="174">
        <v>0.13800000000000001</v>
      </c>
      <c r="J92" s="195">
        <f t="shared" si="3"/>
        <v>0.11</v>
      </c>
      <c r="K92" s="182">
        <f t="shared" si="2"/>
        <v>22</v>
      </c>
      <c r="L92" s="1" t="s">
        <v>655</v>
      </c>
    </row>
    <row r="93" spans="1:12" x14ac:dyDescent="0.25">
      <c r="A93" s="408"/>
      <c r="B93" s="146">
        <v>88</v>
      </c>
      <c r="C93" s="147" t="s">
        <v>385</v>
      </c>
      <c r="D93" s="148">
        <v>150974</v>
      </c>
      <c r="E93" s="146" t="s">
        <v>28</v>
      </c>
      <c r="F93" s="148">
        <v>200</v>
      </c>
      <c r="G93" s="174">
        <v>0.15</v>
      </c>
      <c r="H93" s="174">
        <v>0.20799999999999999</v>
      </c>
      <c r="I93" s="174">
        <v>0.19800000000000001</v>
      </c>
      <c r="J93" s="195">
        <f t="shared" si="3"/>
        <v>0.19</v>
      </c>
      <c r="K93" s="182">
        <f t="shared" si="2"/>
        <v>38</v>
      </c>
      <c r="L93" s="1" t="s">
        <v>655</v>
      </c>
    </row>
    <row r="94" spans="1:12" x14ac:dyDescent="0.25">
      <c r="A94" s="408"/>
      <c r="B94" s="146">
        <v>89</v>
      </c>
      <c r="C94" s="147" t="s">
        <v>386</v>
      </c>
      <c r="D94" s="148">
        <v>150974</v>
      </c>
      <c r="E94" s="146" t="s">
        <v>28</v>
      </c>
      <c r="F94" s="148">
        <v>200</v>
      </c>
      <c r="G94" s="174">
        <v>1</v>
      </c>
      <c r="H94" s="174">
        <v>0.46200000000000002</v>
      </c>
      <c r="I94" s="174">
        <v>0.39700000000000002</v>
      </c>
      <c r="J94" s="195">
        <f t="shared" si="3"/>
        <v>0.62</v>
      </c>
      <c r="K94" s="182">
        <f t="shared" si="2"/>
        <v>124</v>
      </c>
      <c r="L94" s="1" t="s">
        <v>655</v>
      </c>
    </row>
    <row r="95" spans="1:12" x14ac:dyDescent="0.25">
      <c r="A95" s="408"/>
      <c r="B95" s="146">
        <v>90</v>
      </c>
      <c r="C95" s="147" t="s">
        <v>387</v>
      </c>
      <c r="D95" s="148">
        <v>150974</v>
      </c>
      <c r="E95" s="146" t="s">
        <v>28</v>
      </c>
      <c r="F95" s="148">
        <v>200</v>
      </c>
      <c r="G95" s="174">
        <v>0.51800000000000002</v>
      </c>
      <c r="H95" s="174">
        <v>0.71599999999999997</v>
      </c>
      <c r="I95" s="174">
        <v>0.60799999999999998</v>
      </c>
      <c r="J95" s="195">
        <f t="shared" si="3"/>
        <v>0.61</v>
      </c>
      <c r="K95" s="182">
        <f t="shared" si="2"/>
        <v>122</v>
      </c>
      <c r="L95" s="1" t="s">
        <v>655</v>
      </c>
    </row>
    <row r="96" spans="1:12" x14ac:dyDescent="0.25">
      <c r="A96" s="408"/>
      <c r="B96" s="146">
        <v>91</v>
      </c>
      <c r="C96" s="147" t="s">
        <v>388</v>
      </c>
      <c r="D96" s="148">
        <v>150974</v>
      </c>
      <c r="E96" s="146" t="s">
        <v>28</v>
      </c>
      <c r="F96" s="148">
        <v>200</v>
      </c>
      <c r="G96" s="174">
        <v>0.48</v>
      </c>
      <c r="H96" s="174">
        <v>0.629</v>
      </c>
      <c r="I96" s="174">
        <v>0.5</v>
      </c>
      <c r="J96" s="195">
        <f t="shared" si="3"/>
        <v>0.54</v>
      </c>
      <c r="K96" s="182">
        <f t="shared" si="2"/>
        <v>108</v>
      </c>
      <c r="L96" s="1" t="s">
        <v>655</v>
      </c>
    </row>
    <row r="97" spans="1:12" x14ac:dyDescent="0.25">
      <c r="A97" s="408"/>
      <c r="B97" s="146">
        <v>92</v>
      </c>
      <c r="C97" s="147" t="s">
        <v>382</v>
      </c>
      <c r="D97" s="148">
        <v>150974</v>
      </c>
      <c r="E97" s="146" t="s">
        <v>28</v>
      </c>
      <c r="F97" s="148">
        <v>200</v>
      </c>
      <c r="G97" s="174">
        <v>3.5999999999999997E-2</v>
      </c>
      <c r="H97" s="174">
        <v>5.3999999999999999E-2</v>
      </c>
      <c r="I97" s="174">
        <v>4.9000000000000002E-2</v>
      </c>
      <c r="J97" s="195">
        <f t="shared" si="3"/>
        <v>0.05</v>
      </c>
      <c r="K97" s="182">
        <f t="shared" si="2"/>
        <v>10</v>
      </c>
      <c r="L97" s="1" t="s">
        <v>655</v>
      </c>
    </row>
    <row r="98" spans="1:12" ht="30" x14ac:dyDescent="0.25">
      <c r="A98" s="408"/>
      <c r="B98" s="146">
        <v>93</v>
      </c>
      <c r="C98" s="147" t="s">
        <v>266</v>
      </c>
      <c r="D98" s="148">
        <v>150974</v>
      </c>
      <c r="E98" s="146" t="s">
        <v>38</v>
      </c>
      <c r="F98" s="148">
        <v>20</v>
      </c>
      <c r="G98" s="174">
        <v>0.05</v>
      </c>
      <c r="H98" s="174">
        <v>8.5999999999999993E-2</v>
      </c>
      <c r="I98" s="174">
        <v>5.7500000000000002E-2</v>
      </c>
      <c r="J98" s="195">
        <f t="shared" si="3"/>
        <v>0.06</v>
      </c>
      <c r="K98" s="182">
        <f t="shared" si="2"/>
        <v>1.2</v>
      </c>
      <c r="L98"/>
    </row>
    <row r="99" spans="1:12" ht="30" x14ac:dyDescent="0.25">
      <c r="A99" s="408"/>
      <c r="B99" s="146">
        <v>94</v>
      </c>
      <c r="C99" s="147" t="s">
        <v>453</v>
      </c>
      <c r="D99" s="148">
        <v>150974</v>
      </c>
      <c r="E99" s="146" t="s">
        <v>28</v>
      </c>
      <c r="F99" s="148">
        <v>200</v>
      </c>
      <c r="G99" s="174">
        <v>0.1</v>
      </c>
      <c r="H99" s="174">
        <v>0.111</v>
      </c>
      <c r="I99" s="174">
        <v>0.16600000000000001</v>
      </c>
      <c r="J99" s="195">
        <f t="shared" si="3"/>
        <v>0.13</v>
      </c>
      <c r="K99" s="182">
        <f t="shared" si="2"/>
        <v>26</v>
      </c>
      <c r="L99"/>
    </row>
    <row r="100" spans="1:12" ht="30" x14ac:dyDescent="0.25">
      <c r="A100" s="409"/>
      <c r="B100" s="146">
        <v>95</v>
      </c>
      <c r="C100" s="147" t="s">
        <v>454</v>
      </c>
      <c r="D100" s="148">
        <v>150974</v>
      </c>
      <c r="E100" s="146" t="s">
        <v>28</v>
      </c>
      <c r="F100" s="148">
        <v>200</v>
      </c>
      <c r="G100" s="173">
        <v>0.9</v>
      </c>
      <c r="H100" s="173">
        <v>0.3</v>
      </c>
      <c r="I100" s="173">
        <v>0.34</v>
      </c>
      <c r="J100" s="195">
        <f t="shared" si="3"/>
        <v>0.51</v>
      </c>
      <c r="K100" s="182">
        <f t="shared" si="2"/>
        <v>102</v>
      </c>
      <c r="L100" s="1" t="s">
        <v>655</v>
      </c>
    </row>
    <row r="101" spans="1:12" ht="60" x14ac:dyDescent="0.25">
      <c r="A101" s="407" t="s">
        <v>452</v>
      </c>
      <c r="B101" s="146">
        <v>96</v>
      </c>
      <c r="C101" s="147" t="s">
        <v>456</v>
      </c>
      <c r="D101" s="148">
        <v>43230</v>
      </c>
      <c r="E101" s="148" t="s">
        <v>28</v>
      </c>
      <c r="F101" s="177"/>
      <c r="G101" s="173">
        <v>1.79</v>
      </c>
      <c r="H101" s="173">
        <v>2.7</v>
      </c>
      <c r="I101" s="173">
        <v>2.13</v>
      </c>
      <c r="J101" s="195">
        <f t="shared" si="3"/>
        <v>2.21</v>
      </c>
      <c r="K101" s="182">
        <f t="shared" si="2"/>
        <v>0</v>
      </c>
      <c r="L101"/>
    </row>
    <row r="102" spans="1:12" ht="60" x14ac:dyDescent="0.25">
      <c r="A102" s="409"/>
      <c r="B102" s="146">
        <v>97</v>
      </c>
      <c r="C102" s="147" t="s">
        <v>457</v>
      </c>
      <c r="D102" s="148">
        <v>43230</v>
      </c>
      <c r="E102" s="148" t="s">
        <v>28</v>
      </c>
      <c r="F102" s="177"/>
      <c r="G102" s="173">
        <v>2.9</v>
      </c>
      <c r="H102" s="173">
        <v>1.79</v>
      </c>
      <c r="I102" s="173">
        <v>3.72</v>
      </c>
      <c r="J102" s="195">
        <f t="shared" si="3"/>
        <v>2.8</v>
      </c>
      <c r="K102" s="182">
        <f t="shared" si="2"/>
        <v>0</v>
      </c>
      <c r="L102"/>
    </row>
    <row r="103" spans="1:12" ht="30" x14ac:dyDescent="0.25">
      <c r="A103" s="150"/>
      <c r="B103" s="146">
        <v>98</v>
      </c>
      <c r="C103" s="147" t="s">
        <v>117</v>
      </c>
      <c r="D103" s="148">
        <v>248060</v>
      </c>
      <c r="E103" s="146" t="s">
        <v>28</v>
      </c>
      <c r="F103" s="148">
        <v>100</v>
      </c>
      <c r="G103" s="173">
        <v>1.6</v>
      </c>
      <c r="H103" s="173">
        <v>2.42</v>
      </c>
      <c r="I103" s="173">
        <v>1.47</v>
      </c>
      <c r="J103" s="195">
        <f t="shared" si="3"/>
        <v>1.83</v>
      </c>
      <c r="K103" s="182">
        <f t="shared" si="2"/>
        <v>183</v>
      </c>
      <c r="L103"/>
    </row>
    <row r="104" spans="1:12" ht="60" x14ac:dyDescent="0.25">
      <c r="A104" s="150"/>
      <c r="B104" s="146">
        <v>99</v>
      </c>
      <c r="C104" s="152" t="s">
        <v>458</v>
      </c>
      <c r="D104" s="180">
        <v>400</v>
      </c>
      <c r="E104" s="146" t="s">
        <v>28</v>
      </c>
      <c r="F104" s="146">
        <v>20</v>
      </c>
      <c r="G104" s="173">
        <v>199</v>
      </c>
      <c r="H104" s="173">
        <v>131.99</v>
      </c>
      <c r="I104" s="173">
        <v>131.99</v>
      </c>
      <c r="J104" s="195">
        <f t="shared" si="3"/>
        <v>154.33000000000001</v>
      </c>
      <c r="K104" s="182">
        <f t="shared" si="2"/>
        <v>3086.6000000000004</v>
      </c>
      <c r="L104"/>
    </row>
    <row r="105" spans="1:12" ht="45" x14ac:dyDescent="0.25">
      <c r="A105" s="150"/>
      <c r="B105" s="146">
        <v>100</v>
      </c>
      <c r="C105" s="147" t="s">
        <v>325</v>
      </c>
      <c r="D105" s="148">
        <v>400</v>
      </c>
      <c r="E105" s="148" t="s">
        <v>24</v>
      </c>
      <c r="F105" s="148">
        <v>20</v>
      </c>
      <c r="G105" s="173">
        <v>25</v>
      </c>
      <c r="H105" s="173">
        <v>51.5</v>
      </c>
      <c r="I105" s="173">
        <v>35.6</v>
      </c>
      <c r="J105" s="195">
        <f t="shared" si="3"/>
        <v>37.369999999999997</v>
      </c>
      <c r="K105" s="182">
        <f t="shared" si="2"/>
        <v>747.4</v>
      </c>
      <c r="L105"/>
    </row>
    <row r="106" spans="1:12" ht="30" x14ac:dyDescent="0.25">
      <c r="A106" s="150"/>
      <c r="B106" s="146">
        <v>101</v>
      </c>
      <c r="C106" s="147" t="s">
        <v>120</v>
      </c>
      <c r="D106" s="148">
        <v>400</v>
      </c>
      <c r="E106" s="148" t="s">
        <v>24</v>
      </c>
      <c r="F106" s="148">
        <v>10</v>
      </c>
      <c r="G106" s="173">
        <v>30.5</v>
      </c>
      <c r="H106" s="173">
        <v>56.4</v>
      </c>
      <c r="I106" s="173">
        <v>61.9</v>
      </c>
      <c r="J106" s="195">
        <f t="shared" si="3"/>
        <v>49.6</v>
      </c>
      <c r="K106" s="182">
        <f t="shared" si="2"/>
        <v>496</v>
      </c>
      <c r="L106"/>
    </row>
    <row r="107" spans="1:12" ht="30" x14ac:dyDescent="0.25">
      <c r="A107" s="150"/>
      <c r="B107" s="146">
        <v>102</v>
      </c>
      <c r="C107" s="147" t="s">
        <v>459</v>
      </c>
      <c r="D107" s="148">
        <v>400</v>
      </c>
      <c r="E107" s="148" t="s">
        <v>38</v>
      </c>
      <c r="F107" s="148">
        <v>11</v>
      </c>
      <c r="G107" s="173">
        <v>51.5</v>
      </c>
      <c r="H107" s="173">
        <v>38</v>
      </c>
      <c r="I107" s="173">
        <v>18.97</v>
      </c>
      <c r="J107" s="195">
        <f t="shared" si="3"/>
        <v>36.159999999999997</v>
      </c>
      <c r="K107" s="182">
        <f t="shared" si="2"/>
        <v>397.76</v>
      </c>
      <c r="L107"/>
    </row>
    <row r="108" spans="1:12" ht="30" x14ac:dyDescent="0.25">
      <c r="A108" s="407" t="s">
        <v>455</v>
      </c>
      <c r="B108" s="146">
        <v>103</v>
      </c>
      <c r="C108" s="147" t="s">
        <v>327</v>
      </c>
      <c r="D108" s="148">
        <v>400</v>
      </c>
      <c r="E108" s="148" t="s">
        <v>129</v>
      </c>
      <c r="F108" s="148">
        <v>15</v>
      </c>
      <c r="G108" s="173">
        <v>36</v>
      </c>
      <c r="H108" s="173">
        <v>45.9</v>
      </c>
      <c r="I108" s="173">
        <v>43.9</v>
      </c>
      <c r="J108" s="195">
        <f t="shared" si="3"/>
        <v>41.93</v>
      </c>
      <c r="K108" s="182">
        <f t="shared" si="2"/>
        <v>628.95000000000005</v>
      </c>
      <c r="L108"/>
    </row>
    <row r="109" spans="1:12" ht="30" x14ac:dyDescent="0.25">
      <c r="A109" s="409"/>
      <c r="B109" s="146">
        <v>104</v>
      </c>
      <c r="C109" s="147" t="s">
        <v>328</v>
      </c>
      <c r="D109" s="148">
        <v>400</v>
      </c>
      <c r="E109" s="148" t="s">
        <v>129</v>
      </c>
      <c r="F109" s="148">
        <v>15</v>
      </c>
      <c r="G109" s="173">
        <v>115.9</v>
      </c>
      <c r="H109" s="173">
        <v>219</v>
      </c>
      <c r="I109" s="173">
        <v>219</v>
      </c>
      <c r="J109" s="195">
        <f t="shared" si="3"/>
        <v>184.63</v>
      </c>
      <c r="K109" s="182">
        <f t="shared" si="2"/>
        <v>2769.45</v>
      </c>
      <c r="L109"/>
    </row>
    <row r="110" spans="1:12" x14ac:dyDescent="0.25">
      <c r="A110" s="149"/>
      <c r="B110" s="146">
        <v>105</v>
      </c>
      <c r="C110" s="147" t="s">
        <v>121</v>
      </c>
      <c r="D110" s="148">
        <v>278812</v>
      </c>
      <c r="E110" s="148" t="s">
        <v>28</v>
      </c>
      <c r="F110" s="148">
        <v>122</v>
      </c>
      <c r="G110" s="173">
        <v>4.3</v>
      </c>
      <c r="H110" s="173">
        <v>3.9</v>
      </c>
      <c r="I110" s="173">
        <v>3.45</v>
      </c>
      <c r="J110" s="195">
        <f t="shared" si="3"/>
        <v>3.88</v>
      </c>
      <c r="K110" s="182">
        <f t="shared" si="2"/>
        <v>473.36</v>
      </c>
      <c r="L110"/>
    </row>
    <row r="111" spans="1:12" ht="45" x14ac:dyDescent="0.25">
      <c r="A111" s="149"/>
      <c r="B111" s="146">
        <v>106</v>
      </c>
      <c r="C111" s="147" t="s">
        <v>461</v>
      </c>
      <c r="D111" s="148">
        <v>108715</v>
      </c>
      <c r="E111" s="148" t="s">
        <v>28</v>
      </c>
      <c r="F111" s="148">
        <v>30</v>
      </c>
      <c r="G111" s="173">
        <v>19.899999999999999</v>
      </c>
      <c r="H111" s="173">
        <v>23.9</v>
      </c>
      <c r="I111" s="173">
        <v>31.77</v>
      </c>
      <c r="J111" s="195">
        <f t="shared" si="3"/>
        <v>25.19</v>
      </c>
      <c r="K111" s="182">
        <f t="shared" si="2"/>
        <v>755.7</v>
      </c>
      <c r="L111"/>
    </row>
    <row r="112" spans="1:12" x14ac:dyDescent="0.25">
      <c r="A112" s="407" t="s">
        <v>460</v>
      </c>
      <c r="B112" s="146">
        <v>107</v>
      </c>
      <c r="C112" s="147" t="s">
        <v>122</v>
      </c>
      <c r="D112" s="148">
        <v>278970</v>
      </c>
      <c r="E112" s="148" t="s">
        <v>28</v>
      </c>
      <c r="F112" s="148">
        <v>105</v>
      </c>
      <c r="G112" s="173">
        <v>2.79</v>
      </c>
      <c r="H112" s="173">
        <v>2.3199999999999998</v>
      </c>
      <c r="I112" s="173">
        <v>2.37</v>
      </c>
      <c r="J112" s="195">
        <f t="shared" si="3"/>
        <v>2.4900000000000002</v>
      </c>
      <c r="K112" s="182">
        <f t="shared" si="2"/>
        <v>261.45000000000005</v>
      </c>
      <c r="L112"/>
    </row>
    <row r="113" spans="1:14" x14ac:dyDescent="0.25">
      <c r="A113" s="409"/>
      <c r="B113" s="146">
        <v>108</v>
      </c>
      <c r="C113" s="147" t="s">
        <v>123</v>
      </c>
      <c r="D113" s="148">
        <v>391988</v>
      </c>
      <c r="E113" s="146" t="s">
        <v>28</v>
      </c>
      <c r="F113" s="148">
        <v>105</v>
      </c>
      <c r="G113" s="173">
        <v>8.64</v>
      </c>
      <c r="H113" s="173">
        <v>6.59</v>
      </c>
      <c r="I113" s="173">
        <v>6.57</v>
      </c>
      <c r="J113" s="195">
        <f t="shared" si="3"/>
        <v>7.27</v>
      </c>
      <c r="K113" s="182">
        <f t="shared" si="2"/>
        <v>763.34999999999991</v>
      </c>
      <c r="L113"/>
    </row>
    <row r="114" spans="1:14" x14ac:dyDescent="0.25">
      <c r="A114" s="149"/>
      <c r="B114" s="146">
        <v>109</v>
      </c>
      <c r="C114" s="147" t="s">
        <v>124</v>
      </c>
      <c r="D114" s="148">
        <v>419261</v>
      </c>
      <c r="E114" s="146" t="s">
        <v>28</v>
      </c>
      <c r="F114" s="148">
        <v>105</v>
      </c>
      <c r="G114" s="173">
        <v>3.59</v>
      </c>
      <c r="H114" s="173">
        <v>4.54</v>
      </c>
      <c r="I114" s="173">
        <v>4.3499999999999996</v>
      </c>
      <c r="J114" s="195">
        <f t="shared" si="3"/>
        <v>4.16</v>
      </c>
      <c r="K114" s="182">
        <f t="shared" si="2"/>
        <v>436.8</v>
      </c>
      <c r="L114"/>
    </row>
    <row r="115" spans="1:14" ht="30" x14ac:dyDescent="0.25">
      <c r="A115" s="149"/>
      <c r="B115" s="146">
        <v>110</v>
      </c>
      <c r="C115" s="147" t="s">
        <v>463</v>
      </c>
      <c r="D115" s="148">
        <v>19178</v>
      </c>
      <c r="E115" s="146" t="s">
        <v>129</v>
      </c>
      <c r="F115" s="146">
        <v>302</v>
      </c>
      <c r="G115" s="173">
        <v>4.2</v>
      </c>
      <c r="H115" s="173">
        <v>2.36</v>
      </c>
      <c r="I115" s="173">
        <v>2.2000000000000002</v>
      </c>
      <c r="J115" s="195">
        <f t="shared" si="3"/>
        <v>2.92</v>
      </c>
      <c r="K115" s="182">
        <f t="shared" si="2"/>
        <v>881.84</v>
      </c>
      <c r="L115"/>
    </row>
    <row r="116" spans="1:14" x14ac:dyDescent="0.25">
      <c r="A116" s="149"/>
      <c r="B116" s="146">
        <v>111</v>
      </c>
      <c r="C116" s="147" t="s">
        <v>125</v>
      </c>
      <c r="D116" s="148">
        <v>279037</v>
      </c>
      <c r="E116" s="146" t="s">
        <v>28</v>
      </c>
      <c r="F116" s="148">
        <v>302</v>
      </c>
      <c r="G116" s="173">
        <v>0.62</v>
      </c>
      <c r="H116" s="173">
        <v>0.47</v>
      </c>
      <c r="I116" s="173">
        <v>1.1499999999999999</v>
      </c>
      <c r="J116" s="195">
        <f t="shared" si="3"/>
        <v>0.75</v>
      </c>
      <c r="K116" s="182">
        <f t="shared" si="2"/>
        <v>226.5</v>
      </c>
      <c r="L116"/>
    </row>
    <row r="117" spans="1:14" x14ac:dyDescent="0.25">
      <c r="A117" s="149"/>
      <c r="B117" s="146">
        <v>112</v>
      </c>
      <c r="C117" s="147" t="s">
        <v>126</v>
      </c>
      <c r="D117" s="148">
        <v>308725</v>
      </c>
      <c r="E117" s="146" t="s">
        <v>28</v>
      </c>
      <c r="F117" s="148">
        <v>100</v>
      </c>
      <c r="G117" s="173">
        <v>23.77</v>
      </c>
      <c r="H117" s="173">
        <v>24.9</v>
      </c>
      <c r="I117" s="173">
        <v>24.99</v>
      </c>
      <c r="J117" s="195">
        <f t="shared" si="3"/>
        <v>24.55</v>
      </c>
      <c r="K117" s="182">
        <f t="shared" si="2"/>
        <v>2455</v>
      </c>
      <c r="L117"/>
    </row>
    <row r="118" spans="1:14" x14ac:dyDescent="0.25">
      <c r="A118" s="149"/>
      <c r="B118" s="146">
        <v>113</v>
      </c>
      <c r="C118" s="147" t="s">
        <v>128</v>
      </c>
      <c r="D118" s="148">
        <v>321184</v>
      </c>
      <c r="E118" s="148" t="s">
        <v>129</v>
      </c>
      <c r="F118" s="148">
        <v>110</v>
      </c>
      <c r="G118" s="173">
        <v>2.35</v>
      </c>
      <c r="H118" s="173">
        <v>2.99</v>
      </c>
      <c r="I118" s="173">
        <v>3.9</v>
      </c>
      <c r="J118" s="195">
        <f t="shared" si="3"/>
        <v>3.08</v>
      </c>
      <c r="K118" s="182">
        <f t="shared" si="2"/>
        <v>338.8</v>
      </c>
      <c r="L118"/>
    </row>
    <row r="119" spans="1:14" x14ac:dyDescent="0.25">
      <c r="A119" s="149"/>
      <c r="B119" s="146">
        <v>114</v>
      </c>
      <c r="C119" s="171" t="s">
        <v>464</v>
      </c>
      <c r="D119" s="148">
        <v>32905</v>
      </c>
      <c r="E119" s="146" t="s">
        <v>28</v>
      </c>
      <c r="F119" s="148">
        <v>10</v>
      </c>
      <c r="G119" s="175">
        <v>66.900000000000006</v>
      </c>
      <c r="H119" s="175">
        <v>69</v>
      </c>
      <c r="I119" s="173">
        <v>74.900000000000006</v>
      </c>
      <c r="J119" s="195">
        <f t="shared" si="3"/>
        <v>70.27</v>
      </c>
      <c r="K119" s="182">
        <f t="shared" si="2"/>
        <v>702.69999999999993</v>
      </c>
      <c r="L119"/>
    </row>
    <row r="120" spans="1:14" ht="30" x14ac:dyDescent="0.25">
      <c r="A120" s="149"/>
      <c r="B120" s="146">
        <v>115</v>
      </c>
      <c r="C120" s="147" t="s">
        <v>261</v>
      </c>
      <c r="D120" s="148">
        <v>129062</v>
      </c>
      <c r="E120" s="146" t="s">
        <v>129</v>
      </c>
      <c r="F120" s="148">
        <v>10</v>
      </c>
      <c r="G120" s="173">
        <v>18.09</v>
      </c>
      <c r="H120" s="173">
        <v>16.3</v>
      </c>
      <c r="I120" s="173">
        <v>15.66</v>
      </c>
      <c r="J120" s="195">
        <f t="shared" si="3"/>
        <v>16.68</v>
      </c>
      <c r="K120" s="182">
        <f t="shared" si="2"/>
        <v>166.8</v>
      </c>
      <c r="L120"/>
    </row>
    <row r="121" spans="1:14" x14ac:dyDescent="0.25">
      <c r="A121" s="407" t="s">
        <v>462</v>
      </c>
      <c r="B121" s="146">
        <v>116</v>
      </c>
      <c r="C121" s="147" t="s">
        <v>139</v>
      </c>
      <c r="D121" s="148">
        <v>384006</v>
      </c>
      <c r="E121" s="146" t="s">
        <v>140</v>
      </c>
      <c r="F121" s="148">
        <v>100</v>
      </c>
      <c r="G121" s="173">
        <v>1.4</v>
      </c>
      <c r="H121" s="173">
        <v>1.1200000000000001</v>
      </c>
      <c r="I121" s="173">
        <v>2.8</v>
      </c>
      <c r="J121" s="195">
        <f t="shared" si="3"/>
        <v>1.77</v>
      </c>
      <c r="K121" s="182">
        <f t="shared" si="2"/>
        <v>177</v>
      </c>
      <c r="L121"/>
    </row>
    <row r="122" spans="1:14" x14ac:dyDescent="0.25">
      <c r="A122" s="408"/>
      <c r="B122" s="146">
        <v>117</v>
      </c>
      <c r="C122" s="147" t="s">
        <v>141</v>
      </c>
      <c r="D122" s="148">
        <v>232155</v>
      </c>
      <c r="E122" s="146" t="s">
        <v>140</v>
      </c>
      <c r="F122" s="148">
        <v>100</v>
      </c>
      <c r="G122" s="173">
        <v>0.68</v>
      </c>
      <c r="H122" s="173">
        <v>0.5</v>
      </c>
      <c r="I122" s="173">
        <v>0.99</v>
      </c>
      <c r="J122" s="195">
        <f t="shared" si="3"/>
        <v>0.72</v>
      </c>
      <c r="K122" s="182">
        <f t="shared" si="2"/>
        <v>72</v>
      </c>
      <c r="L122"/>
    </row>
    <row r="123" spans="1:14" x14ac:dyDescent="0.25">
      <c r="A123" s="408"/>
      <c r="B123" s="146">
        <v>118</v>
      </c>
      <c r="C123" s="147" t="s">
        <v>142</v>
      </c>
      <c r="D123" s="148">
        <v>364046</v>
      </c>
      <c r="E123" s="146" t="s">
        <v>140</v>
      </c>
      <c r="F123" s="148">
        <v>100</v>
      </c>
      <c r="G123" s="173">
        <v>0.35</v>
      </c>
      <c r="H123" s="173">
        <v>0.4</v>
      </c>
      <c r="I123" s="173">
        <v>0.57999999999999996</v>
      </c>
      <c r="J123" s="195">
        <f t="shared" si="3"/>
        <v>0.44</v>
      </c>
      <c r="K123" s="182">
        <f t="shared" si="2"/>
        <v>44</v>
      </c>
      <c r="L123"/>
    </row>
    <row r="124" spans="1:14" ht="30" x14ac:dyDescent="0.25">
      <c r="A124" s="409"/>
      <c r="B124" s="146">
        <v>119</v>
      </c>
      <c r="C124" s="147" t="s">
        <v>143</v>
      </c>
      <c r="D124" s="148">
        <v>364045</v>
      </c>
      <c r="E124" s="148" t="s">
        <v>140</v>
      </c>
      <c r="F124" s="148">
        <v>100</v>
      </c>
      <c r="G124" s="173">
        <v>1.47</v>
      </c>
      <c r="H124" s="173">
        <v>2.4900000000000002</v>
      </c>
      <c r="I124" s="173">
        <v>2.56</v>
      </c>
      <c r="J124" s="195">
        <f t="shared" si="3"/>
        <v>2.17</v>
      </c>
      <c r="K124" s="182">
        <f t="shared" si="2"/>
        <v>217</v>
      </c>
      <c r="L124"/>
      <c r="N124" s="181"/>
    </row>
    <row r="125" spans="1:14" ht="30" x14ac:dyDescent="0.25">
      <c r="A125" s="407" t="s">
        <v>465</v>
      </c>
      <c r="B125" s="146">
        <v>120</v>
      </c>
      <c r="C125" s="147" t="s">
        <v>144</v>
      </c>
      <c r="D125" s="148">
        <v>310233</v>
      </c>
      <c r="E125" s="148" t="s">
        <v>28</v>
      </c>
      <c r="F125" s="148">
        <v>26</v>
      </c>
      <c r="G125" s="182">
        <v>36.89</v>
      </c>
      <c r="H125" s="182">
        <v>39</v>
      </c>
      <c r="I125" s="182">
        <v>61.75</v>
      </c>
      <c r="J125" s="195">
        <f t="shared" si="3"/>
        <v>45.88</v>
      </c>
      <c r="K125" s="182">
        <f t="shared" si="2"/>
        <v>1192.8800000000001</v>
      </c>
    </row>
    <row r="126" spans="1:14" ht="30" x14ac:dyDescent="0.25">
      <c r="A126" s="408"/>
      <c r="B126" s="146">
        <v>121</v>
      </c>
      <c r="C126" s="147" t="s">
        <v>146</v>
      </c>
      <c r="D126" s="148">
        <v>365838</v>
      </c>
      <c r="E126" s="148" t="s">
        <v>28</v>
      </c>
      <c r="F126" s="148">
        <v>20</v>
      </c>
      <c r="G126" s="182">
        <v>68</v>
      </c>
      <c r="H126" s="182">
        <v>72.959999999999994</v>
      </c>
      <c r="I126" s="182">
        <v>69.650000000000006</v>
      </c>
      <c r="J126" s="195">
        <f t="shared" si="3"/>
        <v>70.2</v>
      </c>
      <c r="K126" s="182">
        <f t="shared" si="2"/>
        <v>1404</v>
      </c>
    </row>
    <row r="127" spans="1:14" ht="30" x14ac:dyDescent="0.25">
      <c r="A127" s="409"/>
      <c r="B127" s="146">
        <v>122</v>
      </c>
      <c r="C127" s="147" t="s">
        <v>145</v>
      </c>
      <c r="D127" s="148">
        <v>329985</v>
      </c>
      <c r="E127" s="148" t="s">
        <v>28</v>
      </c>
      <c r="F127" s="148">
        <v>102</v>
      </c>
      <c r="G127" s="182">
        <v>16.5</v>
      </c>
      <c r="H127" s="182">
        <v>17.5</v>
      </c>
      <c r="I127" s="182">
        <v>16.600000000000001</v>
      </c>
      <c r="J127" s="195">
        <f t="shared" si="3"/>
        <v>16.87</v>
      </c>
      <c r="K127" s="182">
        <f t="shared" si="2"/>
        <v>1720.74</v>
      </c>
    </row>
    <row r="128" spans="1:14" ht="30" x14ac:dyDescent="0.25">
      <c r="A128" s="407" t="s">
        <v>466</v>
      </c>
      <c r="B128" s="146">
        <v>123</v>
      </c>
      <c r="C128" s="147" t="s">
        <v>656</v>
      </c>
      <c r="D128" s="148">
        <v>32700</v>
      </c>
      <c r="E128" s="148" t="s">
        <v>38</v>
      </c>
      <c r="F128" s="148">
        <v>50</v>
      </c>
      <c r="G128" s="182">
        <v>23.37</v>
      </c>
      <c r="H128" s="182">
        <v>19.899999999999999</v>
      </c>
      <c r="I128" s="182">
        <v>24.09</v>
      </c>
      <c r="J128" s="195">
        <f t="shared" si="3"/>
        <v>22.45</v>
      </c>
      <c r="K128" s="182">
        <f t="shared" si="2"/>
        <v>1122.5</v>
      </c>
      <c r="L128" s="142" t="s">
        <v>629</v>
      </c>
    </row>
    <row r="129" spans="1:12" x14ac:dyDescent="0.25">
      <c r="A129" s="408"/>
      <c r="B129" s="146">
        <v>124</v>
      </c>
      <c r="C129" s="147" t="s">
        <v>148</v>
      </c>
      <c r="D129" s="148">
        <v>203144</v>
      </c>
      <c r="E129" s="148" t="s">
        <v>24</v>
      </c>
      <c r="F129" s="148">
        <v>130</v>
      </c>
      <c r="G129" s="182">
        <v>2.65</v>
      </c>
      <c r="H129" s="182">
        <v>3.24</v>
      </c>
      <c r="I129" s="182">
        <v>2.2400000000000002</v>
      </c>
      <c r="J129" s="195">
        <f t="shared" si="3"/>
        <v>2.71</v>
      </c>
      <c r="K129" s="182">
        <f t="shared" ref="K129:K188" si="4">J129*F129</f>
        <v>352.3</v>
      </c>
    </row>
    <row r="130" spans="1:12" x14ac:dyDescent="0.25">
      <c r="A130" s="408"/>
      <c r="B130" s="146">
        <v>125</v>
      </c>
      <c r="C130" s="147" t="s">
        <v>149</v>
      </c>
      <c r="D130" s="148">
        <v>203145</v>
      </c>
      <c r="E130" s="148" t="s">
        <v>24</v>
      </c>
      <c r="F130" s="148">
        <v>50</v>
      </c>
      <c r="G130" s="182">
        <v>11.19</v>
      </c>
      <c r="H130" s="182">
        <v>11.25</v>
      </c>
      <c r="I130" s="182">
        <v>13.02</v>
      </c>
      <c r="J130" s="195">
        <f t="shared" ref="J130:J189" si="5">ROUND(AVERAGE(G130:I130),2)</f>
        <v>11.82</v>
      </c>
      <c r="K130" s="182">
        <f t="shared" si="4"/>
        <v>591</v>
      </c>
    </row>
    <row r="131" spans="1:12" x14ac:dyDescent="0.25">
      <c r="A131" s="408"/>
      <c r="B131" s="146">
        <v>126</v>
      </c>
      <c r="C131" s="147" t="s">
        <v>150</v>
      </c>
      <c r="D131" s="148">
        <v>332121</v>
      </c>
      <c r="E131" s="148" t="s">
        <v>24</v>
      </c>
      <c r="F131" s="148">
        <v>40</v>
      </c>
      <c r="G131" s="182">
        <v>8.89</v>
      </c>
      <c r="H131" s="182">
        <v>11.69</v>
      </c>
      <c r="I131" s="182">
        <v>13.74</v>
      </c>
      <c r="J131" s="195">
        <f t="shared" si="5"/>
        <v>11.44</v>
      </c>
      <c r="K131" s="182">
        <f t="shared" si="4"/>
        <v>457.59999999999997</v>
      </c>
    </row>
    <row r="132" spans="1:12" x14ac:dyDescent="0.25">
      <c r="A132" s="408"/>
      <c r="B132" s="146">
        <v>127</v>
      </c>
      <c r="C132" s="147" t="s">
        <v>151</v>
      </c>
      <c r="D132" s="148">
        <v>365511</v>
      </c>
      <c r="E132" s="148" t="s">
        <v>24</v>
      </c>
      <c r="F132" s="148">
        <v>30</v>
      </c>
      <c r="G132" s="182">
        <v>13.67</v>
      </c>
      <c r="H132" s="182">
        <v>13.02</v>
      </c>
      <c r="I132" s="182">
        <v>17.920000000000002</v>
      </c>
      <c r="J132" s="195">
        <f t="shared" si="5"/>
        <v>14.87</v>
      </c>
      <c r="K132" s="182">
        <f t="shared" si="4"/>
        <v>446.09999999999997</v>
      </c>
    </row>
    <row r="133" spans="1:12" ht="30" x14ac:dyDescent="0.25">
      <c r="A133" s="408"/>
      <c r="B133" s="146">
        <v>128</v>
      </c>
      <c r="C133" s="147" t="s">
        <v>657</v>
      </c>
      <c r="D133" s="148">
        <v>291737</v>
      </c>
      <c r="E133" s="179" t="s">
        <v>24</v>
      </c>
      <c r="F133" s="179">
        <v>30</v>
      </c>
      <c r="G133" s="182">
        <v>7.79</v>
      </c>
      <c r="H133" s="182">
        <v>8</v>
      </c>
      <c r="I133" s="182">
        <v>6.93</v>
      </c>
      <c r="J133" s="195">
        <f t="shared" si="5"/>
        <v>7.57</v>
      </c>
      <c r="K133" s="182">
        <f t="shared" si="4"/>
        <v>227.10000000000002</v>
      </c>
      <c r="L133" s="142" t="s">
        <v>630</v>
      </c>
    </row>
    <row r="134" spans="1:12" ht="30" x14ac:dyDescent="0.25">
      <c r="A134" s="409"/>
      <c r="B134" s="146">
        <v>129</v>
      </c>
      <c r="C134" s="147" t="s">
        <v>658</v>
      </c>
      <c r="D134" s="148">
        <v>242696</v>
      </c>
      <c r="E134" s="179" t="s">
        <v>38</v>
      </c>
      <c r="F134" s="179">
        <v>30</v>
      </c>
      <c r="G134" s="182">
        <v>7.62</v>
      </c>
      <c r="H134" s="182">
        <v>7.7</v>
      </c>
      <c r="I134" s="182">
        <v>7.4</v>
      </c>
      <c r="J134" s="195">
        <f t="shared" si="5"/>
        <v>7.57</v>
      </c>
      <c r="K134" s="182">
        <f t="shared" si="4"/>
        <v>227.10000000000002</v>
      </c>
      <c r="L134" s="142" t="s">
        <v>631</v>
      </c>
    </row>
    <row r="135" spans="1:12" ht="30" x14ac:dyDescent="0.25">
      <c r="A135" s="149"/>
      <c r="B135" s="146">
        <v>130</v>
      </c>
      <c r="C135" s="147" t="s">
        <v>395</v>
      </c>
      <c r="D135" s="148">
        <v>133124</v>
      </c>
      <c r="E135" s="146" t="s">
        <v>333</v>
      </c>
      <c r="F135" s="148">
        <v>200</v>
      </c>
      <c r="G135" s="182">
        <v>24.75</v>
      </c>
      <c r="H135" s="182">
        <v>39</v>
      </c>
      <c r="I135" s="182">
        <v>25</v>
      </c>
      <c r="J135" s="195">
        <f t="shared" si="5"/>
        <v>29.58</v>
      </c>
      <c r="K135" s="182">
        <f t="shared" si="4"/>
        <v>5916</v>
      </c>
    </row>
    <row r="136" spans="1:12" ht="30" x14ac:dyDescent="0.25">
      <c r="A136" s="149"/>
      <c r="B136" s="146">
        <v>131</v>
      </c>
      <c r="C136" s="147" t="s">
        <v>153</v>
      </c>
      <c r="D136" s="148">
        <v>343903</v>
      </c>
      <c r="E136" s="148" t="s">
        <v>38</v>
      </c>
      <c r="F136" s="148">
        <v>50</v>
      </c>
      <c r="G136" s="182">
        <v>8.98</v>
      </c>
      <c r="H136" s="182">
        <v>17</v>
      </c>
      <c r="I136" s="182">
        <v>15.7</v>
      </c>
      <c r="J136" s="195">
        <f t="shared" si="5"/>
        <v>13.89</v>
      </c>
      <c r="K136" s="182">
        <f t="shared" si="4"/>
        <v>694.5</v>
      </c>
    </row>
    <row r="137" spans="1:12" ht="30" x14ac:dyDescent="0.25">
      <c r="A137" s="149"/>
      <c r="B137" s="146">
        <v>132</v>
      </c>
      <c r="C137" s="147" t="s">
        <v>590</v>
      </c>
      <c r="D137" s="148">
        <v>150572</v>
      </c>
      <c r="E137" s="146" t="s">
        <v>28</v>
      </c>
      <c r="F137" s="148">
        <v>100</v>
      </c>
      <c r="G137" s="182">
        <v>2</v>
      </c>
      <c r="H137" s="182">
        <v>1.6</v>
      </c>
      <c r="I137" s="182">
        <v>1.46</v>
      </c>
      <c r="J137" s="195">
        <f t="shared" si="5"/>
        <v>1.69</v>
      </c>
      <c r="K137" s="182">
        <f t="shared" si="4"/>
        <v>169</v>
      </c>
    </row>
    <row r="138" spans="1:12" ht="30" x14ac:dyDescent="0.25">
      <c r="A138" s="407" t="s">
        <v>467</v>
      </c>
      <c r="B138" s="146">
        <v>133</v>
      </c>
      <c r="C138" s="147" t="s">
        <v>469</v>
      </c>
      <c r="D138" s="148">
        <v>259466</v>
      </c>
      <c r="E138" s="148" t="s">
        <v>24</v>
      </c>
      <c r="F138" s="112"/>
      <c r="G138" s="182">
        <v>15.9</v>
      </c>
      <c r="H138" s="182">
        <v>11.82</v>
      </c>
      <c r="I138" s="182">
        <v>15.9</v>
      </c>
      <c r="J138" s="195">
        <f t="shared" si="5"/>
        <v>14.54</v>
      </c>
      <c r="K138" s="182">
        <f t="shared" si="4"/>
        <v>0</v>
      </c>
    </row>
    <row r="139" spans="1:12" ht="45" x14ac:dyDescent="0.25">
      <c r="A139" s="409"/>
      <c r="B139" s="146">
        <v>134</v>
      </c>
      <c r="C139" s="147" t="s">
        <v>470</v>
      </c>
      <c r="D139" s="148">
        <v>368747</v>
      </c>
      <c r="E139" s="148" t="s">
        <v>24</v>
      </c>
      <c r="F139" s="112"/>
      <c r="G139" s="182">
        <v>52.5</v>
      </c>
      <c r="H139" s="182">
        <v>62.71</v>
      </c>
      <c r="I139" s="182">
        <v>69.989999999999995</v>
      </c>
      <c r="J139" s="195">
        <f t="shared" si="5"/>
        <v>61.73</v>
      </c>
      <c r="K139" s="182">
        <f t="shared" si="4"/>
        <v>0</v>
      </c>
    </row>
    <row r="140" spans="1:12" ht="45" x14ac:dyDescent="0.25">
      <c r="A140" s="149"/>
      <c r="B140" s="146">
        <v>135</v>
      </c>
      <c r="C140" s="147" t="s">
        <v>155</v>
      </c>
      <c r="D140" s="148">
        <v>275185</v>
      </c>
      <c r="E140" s="146" t="s">
        <v>28</v>
      </c>
      <c r="F140" s="148">
        <v>330</v>
      </c>
      <c r="G140" s="182">
        <v>1.05</v>
      </c>
      <c r="H140" s="182">
        <v>0.88</v>
      </c>
      <c r="I140" s="182">
        <v>1.99</v>
      </c>
      <c r="J140" s="195">
        <f t="shared" si="5"/>
        <v>1.31</v>
      </c>
      <c r="K140" s="182">
        <f t="shared" si="4"/>
        <v>432.3</v>
      </c>
    </row>
    <row r="141" spans="1:12" ht="30" x14ac:dyDescent="0.25">
      <c r="A141" s="407" t="s">
        <v>468</v>
      </c>
      <c r="B141" s="146">
        <v>136</v>
      </c>
      <c r="C141" s="147" t="s">
        <v>156</v>
      </c>
      <c r="D141" s="148">
        <v>389774</v>
      </c>
      <c r="E141" s="146" t="s">
        <v>28</v>
      </c>
      <c r="F141" s="148">
        <v>120</v>
      </c>
      <c r="G141" s="182">
        <v>3.97</v>
      </c>
      <c r="H141" s="182">
        <v>4.07</v>
      </c>
      <c r="I141" s="182">
        <v>4.9800000000000004</v>
      </c>
      <c r="J141" s="195">
        <f t="shared" si="5"/>
        <v>4.34</v>
      </c>
      <c r="K141" s="182">
        <f t="shared" si="4"/>
        <v>520.79999999999995</v>
      </c>
    </row>
    <row r="142" spans="1:12" ht="30" x14ac:dyDescent="0.25">
      <c r="A142" s="408"/>
      <c r="B142" s="146">
        <v>137</v>
      </c>
      <c r="C142" s="147" t="s">
        <v>157</v>
      </c>
      <c r="D142" s="148">
        <v>389775</v>
      </c>
      <c r="E142" s="146" t="s">
        <v>28</v>
      </c>
      <c r="F142" s="148">
        <v>120</v>
      </c>
      <c r="G142" s="182">
        <v>4.07</v>
      </c>
      <c r="H142" s="182">
        <v>3.3</v>
      </c>
      <c r="I142" s="182">
        <v>4.9800000000000004</v>
      </c>
      <c r="J142" s="195">
        <f t="shared" si="5"/>
        <v>4.12</v>
      </c>
      <c r="K142" s="182">
        <f t="shared" si="4"/>
        <v>494.40000000000003</v>
      </c>
    </row>
    <row r="143" spans="1:12" ht="30" x14ac:dyDescent="0.25">
      <c r="A143" s="409"/>
      <c r="B143" s="146">
        <v>138</v>
      </c>
      <c r="C143" s="147" t="s">
        <v>158</v>
      </c>
      <c r="D143" s="148">
        <v>252587</v>
      </c>
      <c r="E143" s="146" t="s">
        <v>28</v>
      </c>
      <c r="F143" s="148">
        <v>120</v>
      </c>
      <c r="G143" s="182">
        <v>4.5</v>
      </c>
      <c r="H143" s="182">
        <v>6</v>
      </c>
      <c r="I143" s="182">
        <v>4.9800000000000004</v>
      </c>
      <c r="J143" s="195">
        <f t="shared" si="5"/>
        <v>5.16</v>
      </c>
      <c r="K143" s="182">
        <f t="shared" si="4"/>
        <v>619.20000000000005</v>
      </c>
    </row>
    <row r="144" spans="1:12" ht="30" x14ac:dyDescent="0.25">
      <c r="A144" s="150"/>
      <c r="B144" s="146">
        <v>139</v>
      </c>
      <c r="C144" s="147" t="s">
        <v>591</v>
      </c>
      <c r="D144" s="148">
        <v>150058</v>
      </c>
      <c r="E144" s="146" t="s">
        <v>28</v>
      </c>
      <c r="F144" s="148">
        <v>50</v>
      </c>
      <c r="G144" s="182">
        <v>14.55</v>
      </c>
      <c r="H144" s="182">
        <v>13</v>
      </c>
      <c r="I144" s="182">
        <v>15.5</v>
      </c>
      <c r="J144" s="195">
        <f t="shared" si="5"/>
        <v>14.35</v>
      </c>
      <c r="K144" s="182">
        <f t="shared" si="4"/>
        <v>717.5</v>
      </c>
    </row>
    <row r="145" spans="1:12" ht="30" x14ac:dyDescent="0.25">
      <c r="A145" s="150"/>
      <c r="B145" s="146">
        <v>140</v>
      </c>
      <c r="C145" s="147" t="s">
        <v>659</v>
      </c>
      <c r="D145" s="148">
        <v>150058</v>
      </c>
      <c r="E145" s="148" t="s">
        <v>28</v>
      </c>
      <c r="F145" s="148">
        <v>100</v>
      </c>
      <c r="G145" s="182">
        <v>7.5</v>
      </c>
      <c r="H145" s="182">
        <v>11.9</v>
      </c>
      <c r="I145" s="182">
        <v>5.5</v>
      </c>
      <c r="J145" s="195">
        <f t="shared" si="5"/>
        <v>8.3000000000000007</v>
      </c>
      <c r="K145" s="182">
        <f t="shared" si="4"/>
        <v>830.00000000000011</v>
      </c>
      <c r="L145" s="142" t="s">
        <v>660</v>
      </c>
    </row>
    <row r="146" spans="1:12" ht="31.5" x14ac:dyDescent="0.25">
      <c r="A146" s="150"/>
      <c r="B146" s="146">
        <v>141</v>
      </c>
      <c r="C146" s="153" t="s">
        <v>472</v>
      </c>
      <c r="D146" s="118">
        <v>133124</v>
      </c>
      <c r="E146" s="146" t="s">
        <v>28</v>
      </c>
      <c r="F146" s="146">
        <v>100</v>
      </c>
      <c r="G146" s="182">
        <v>49.9</v>
      </c>
      <c r="H146" s="182">
        <v>54.6</v>
      </c>
      <c r="I146" s="182">
        <v>68.89</v>
      </c>
      <c r="J146" s="195">
        <f t="shared" si="5"/>
        <v>57.8</v>
      </c>
      <c r="K146" s="182">
        <f t="shared" si="4"/>
        <v>5780</v>
      </c>
    </row>
    <row r="147" spans="1:12" ht="30" x14ac:dyDescent="0.25">
      <c r="A147" s="150"/>
      <c r="B147" s="146">
        <v>142</v>
      </c>
      <c r="C147" s="147" t="s">
        <v>473</v>
      </c>
      <c r="D147" s="148">
        <v>150778</v>
      </c>
      <c r="E147" s="148" t="s">
        <v>38</v>
      </c>
      <c r="F147" s="148">
        <v>100</v>
      </c>
      <c r="G147" s="182">
        <v>7.19</v>
      </c>
      <c r="H147" s="182">
        <v>5.69</v>
      </c>
      <c r="I147" s="182">
        <v>8.9</v>
      </c>
      <c r="J147" s="195">
        <f t="shared" si="5"/>
        <v>7.26</v>
      </c>
      <c r="K147" s="182">
        <f t="shared" si="4"/>
        <v>726</v>
      </c>
    </row>
    <row r="148" spans="1:12" ht="120" x14ac:dyDescent="0.25">
      <c r="A148" s="407" t="s">
        <v>471</v>
      </c>
      <c r="B148" s="146">
        <v>143</v>
      </c>
      <c r="C148" s="147" t="s">
        <v>605</v>
      </c>
      <c r="D148" s="148">
        <v>114456</v>
      </c>
      <c r="E148" s="148" t="s">
        <v>28</v>
      </c>
      <c r="F148" s="148">
        <v>200</v>
      </c>
      <c r="G148" s="182">
        <v>6.49</v>
      </c>
      <c r="H148" s="182">
        <v>5.33</v>
      </c>
      <c r="I148" s="182">
        <v>9.4</v>
      </c>
      <c r="J148" s="195">
        <f t="shared" si="5"/>
        <v>7.07</v>
      </c>
      <c r="K148" s="182">
        <f t="shared" si="4"/>
        <v>1414</v>
      </c>
    </row>
    <row r="149" spans="1:12" ht="120" x14ac:dyDescent="0.25">
      <c r="A149" s="408"/>
      <c r="B149" s="146">
        <v>144</v>
      </c>
      <c r="C149" s="147" t="s">
        <v>606</v>
      </c>
      <c r="D149" s="148">
        <v>114456</v>
      </c>
      <c r="E149" s="148" t="s">
        <v>28</v>
      </c>
      <c r="F149" s="148">
        <v>200</v>
      </c>
      <c r="G149" s="182">
        <v>6.49</v>
      </c>
      <c r="H149" s="182">
        <v>7.5</v>
      </c>
      <c r="I149" s="182">
        <v>9.4</v>
      </c>
      <c r="J149" s="195">
        <f t="shared" si="5"/>
        <v>7.8</v>
      </c>
      <c r="K149" s="182">
        <f t="shared" si="4"/>
        <v>1560</v>
      </c>
    </row>
    <row r="150" spans="1:12" ht="120" x14ac:dyDescent="0.25">
      <c r="A150" s="408"/>
      <c r="B150" s="146">
        <v>145</v>
      </c>
      <c r="C150" s="147" t="s">
        <v>607</v>
      </c>
      <c r="D150" s="148">
        <v>114456</v>
      </c>
      <c r="E150" s="148" t="s">
        <v>28</v>
      </c>
      <c r="F150" s="148">
        <v>200</v>
      </c>
      <c r="G150" s="182">
        <v>6.49</v>
      </c>
      <c r="H150" s="182">
        <v>7.53</v>
      </c>
      <c r="I150" s="182">
        <v>6.7</v>
      </c>
      <c r="J150" s="195">
        <f t="shared" si="5"/>
        <v>6.91</v>
      </c>
      <c r="K150" s="182">
        <f t="shared" si="4"/>
        <v>1382</v>
      </c>
    </row>
    <row r="151" spans="1:12" ht="120" x14ac:dyDescent="0.25">
      <c r="A151" s="409"/>
      <c r="B151" s="146">
        <v>146</v>
      </c>
      <c r="C151" s="147" t="s">
        <v>608</v>
      </c>
      <c r="D151" s="148">
        <v>114456</v>
      </c>
      <c r="E151" s="148" t="s">
        <v>28</v>
      </c>
      <c r="F151" s="148">
        <v>200</v>
      </c>
      <c r="G151" s="182">
        <v>6.49</v>
      </c>
      <c r="H151" s="182">
        <v>3.29</v>
      </c>
      <c r="I151" s="182">
        <v>9.4</v>
      </c>
      <c r="J151" s="195">
        <f t="shared" si="5"/>
        <v>6.39</v>
      </c>
      <c r="K151" s="182">
        <f t="shared" si="4"/>
        <v>1278</v>
      </c>
    </row>
    <row r="152" spans="1:12" ht="75" x14ac:dyDescent="0.25">
      <c r="A152" s="407" t="s">
        <v>474</v>
      </c>
      <c r="B152" s="146">
        <v>147</v>
      </c>
      <c r="C152" s="147" t="s">
        <v>476</v>
      </c>
      <c r="D152" s="148">
        <v>32980</v>
      </c>
      <c r="E152" s="148" t="s">
        <v>28</v>
      </c>
      <c r="F152" s="146">
        <v>100</v>
      </c>
      <c r="G152" s="182">
        <v>12.98</v>
      </c>
      <c r="H152" s="182">
        <v>12.3</v>
      </c>
      <c r="I152" s="182">
        <v>18.8</v>
      </c>
      <c r="J152" s="195">
        <f t="shared" si="5"/>
        <v>14.69</v>
      </c>
      <c r="K152" s="182">
        <f t="shared" si="4"/>
        <v>1469</v>
      </c>
    </row>
    <row r="153" spans="1:12" ht="60" x14ac:dyDescent="0.25">
      <c r="A153" s="409"/>
      <c r="B153" s="146">
        <v>148</v>
      </c>
      <c r="C153" s="147" t="s">
        <v>477</v>
      </c>
      <c r="D153" s="148">
        <v>150278</v>
      </c>
      <c r="E153" s="148" t="s">
        <v>28</v>
      </c>
      <c r="F153" s="146">
        <v>200</v>
      </c>
      <c r="G153" s="182">
        <v>24</v>
      </c>
      <c r="H153" s="182">
        <v>29.18</v>
      </c>
      <c r="I153" s="182">
        <v>22.8</v>
      </c>
      <c r="J153" s="195">
        <f t="shared" si="5"/>
        <v>25.33</v>
      </c>
      <c r="K153" s="182">
        <f t="shared" si="4"/>
        <v>5066</v>
      </c>
    </row>
    <row r="154" spans="1:12" x14ac:dyDescent="0.25">
      <c r="A154" s="149"/>
      <c r="B154" s="146">
        <v>149</v>
      </c>
      <c r="C154" s="147" t="s">
        <v>609</v>
      </c>
      <c r="D154" s="148">
        <v>299040</v>
      </c>
      <c r="E154" s="146" t="s">
        <v>70</v>
      </c>
      <c r="F154" s="151">
        <v>5000</v>
      </c>
      <c r="G154" s="182">
        <v>0.54</v>
      </c>
      <c r="H154" s="183">
        <v>0.38800000000000001</v>
      </c>
      <c r="I154" s="182">
        <v>0.63</v>
      </c>
      <c r="J154" s="195">
        <f t="shared" si="5"/>
        <v>0.52</v>
      </c>
      <c r="K154" s="182">
        <f t="shared" si="4"/>
        <v>2600</v>
      </c>
    </row>
    <row r="155" spans="1:12" ht="30" x14ac:dyDescent="0.25">
      <c r="A155" s="149"/>
      <c r="B155" s="146">
        <v>150</v>
      </c>
      <c r="C155" s="147" t="s">
        <v>610</v>
      </c>
      <c r="D155" s="148">
        <v>230781</v>
      </c>
      <c r="E155" s="146" t="s">
        <v>70</v>
      </c>
      <c r="F155" s="151">
        <v>2000</v>
      </c>
      <c r="G155" s="184">
        <v>0.1026</v>
      </c>
      <c r="H155" s="184">
        <v>0.1206</v>
      </c>
      <c r="I155" s="184">
        <v>0.1206</v>
      </c>
      <c r="J155" s="195">
        <f t="shared" si="5"/>
        <v>0.11</v>
      </c>
      <c r="K155" s="182">
        <f t="shared" si="4"/>
        <v>220</v>
      </c>
    </row>
    <row r="156" spans="1:12" ht="195" x14ac:dyDescent="0.25">
      <c r="A156" s="149"/>
      <c r="B156" s="146">
        <v>151</v>
      </c>
      <c r="C156" s="147" t="s">
        <v>346</v>
      </c>
      <c r="D156" s="148">
        <v>965</v>
      </c>
      <c r="E156" s="146" t="s">
        <v>38</v>
      </c>
      <c r="F156" s="151">
        <v>2100</v>
      </c>
      <c r="G156" s="182">
        <v>20.28</v>
      </c>
      <c r="H156" s="182">
        <v>19.899999999999999</v>
      </c>
      <c r="I156" s="182">
        <v>23.2</v>
      </c>
      <c r="J156" s="195">
        <f t="shared" si="5"/>
        <v>21.13</v>
      </c>
      <c r="K156" s="182">
        <f t="shared" si="4"/>
        <v>44373</v>
      </c>
    </row>
    <row r="157" spans="1:12" ht="30" x14ac:dyDescent="0.25">
      <c r="A157" s="149"/>
      <c r="B157" s="146">
        <v>152</v>
      </c>
      <c r="C157" s="147" t="s">
        <v>177</v>
      </c>
      <c r="D157" s="148">
        <v>203529</v>
      </c>
      <c r="E157" s="146" t="s">
        <v>70</v>
      </c>
      <c r="F157" s="148">
        <v>200</v>
      </c>
      <c r="G157" s="182">
        <v>0.51</v>
      </c>
      <c r="H157" s="184">
        <v>9.8000000000000004E-2</v>
      </c>
      <c r="I157" s="182">
        <v>0.41</v>
      </c>
      <c r="J157" s="195">
        <f t="shared" si="5"/>
        <v>0.34</v>
      </c>
      <c r="K157" s="182">
        <f t="shared" si="4"/>
        <v>68</v>
      </c>
    </row>
    <row r="158" spans="1:12" ht="30" x14ac:dyDescent="0.25">
      <c r="A158" s="149"/>
      <c r="B158" s="146">
        <v>153</v>
      </c>
      <c r="C158" s="147" t="s">
        <v>478</v>
      </c>
      <c r="D158" s="148">
        <v>203526</v>
      </c>
      <c r="E158" s="146" t="s">
        <v>70</v>
      </c>
      <c r="F158" s="148">
        <v>200</v>
      </c>
      <c r="G158" s="182">
        <v>0.66</v>
      </c>
      <c r="H158" s="182">
        <v>0.8</v>
      </c>
      <c r="I158" s="182">
        <v>0.64900000000000002</v>
      </c>
      <c r="J158" s="195">
        <f t="shared" si="5"/>
        <v>0.7</v>
      </c>
      <c r="K158" s="182">
        <f t="shared" si="4"/>
        <v>140</v>
      </c>
    </row>
    <row r="159" spans="1:12" ht="30" x14ac:dyDescent="0.25">
      <c r="A159" s="407" t="s">
        <v>475</v>
      </c>
      <c r="B159" s="146">
        <v>154</v>
      </c>
      <c r="C159" s="147" t="s">
        <v>480</v>
      </c>
      <c r="D159" s="148">
        <v>301347</v>
      </c>
      <c r="E159" s="146" t="s">
        <v>129</v>
      </c>
      <c r="F159" s="148">
        <v>20</v>
      </c>
      <c r="G159" s="182">
        <v>60</v>
      </c>
      <c r="H159" s="182">
        <v>58.9</v>
      </c>
      <c r="I159" s="182">
        <v>42.6</v>
      </c>
      <c r="J159" s="195">
        <f t="shared" si="5"/>
        <v>53.83</v>
      </c>
      <c r="K159" s="182">
        <f t="shared" si="4"/>
        <v>1076.5999999999999</v>
      </c>
    </row>
    <row r="160" spans="1:12" ht="30" x14ac:dyDescent="0.25">
      <c r="A160" s="408"/>
      <c r="B160" s="146">
        <v>155</v>
      </c>
      <c r="C160" s="147" t="s">
        <v>481</v>
      </c>
      <c r="D160" s="148">
        <v>301346</v>
      </c>
      <c r="E160" s="146" t="s">
        <v>129</v>
      </c>
      <c r="F160" s="148">
        <v>20</v>
      </c>
      <c r="G160" s="182">
        <v>44.95</v>
      </c>
      <c r="H160" s="182">
        <v>36</v>
      </c>
      <c r="I160" s="182">
        <v>68.45</v>
      </c>
      <c r="J160" s="195">
        <f t="shared" si="5"/>
        <v>49.8</v>
      </c>
      <c r="K160" s="182">
        <f t="shared" si="4"/>
        <v>996</v>
      </c>
    </row>
    <row r="161" spans="1:13" ht="30" x14ac:dyDescent="0.25">
      <c r="A161" s="408"/>
      <c r="B161" s="146">
        <v>156</v>
      </c>
      <c r="C161" s="147" t="s">
        <v>482</v>
      </c>
      <c r="D161" s="148">
        <v>301350</v>
      </c>
      <c r="E161" s="146" t="s">
        <v>129</v>
      </c>
      <c r="F161" s="148">
        <v>20</v>
      </c>
      <c r="G161" s="182">
        <v>44.95</v>
      </c>
      <c r="H161" s="182">
        <v>30</v>
      </c>
      <c r="I161" s="182">
        <v>42.6</v>
      </c>
      <c r="J161" s="195">
        <f t="shared" si="5"/>
        <v>39.18</v>
      </c>
      <c r="K161" s="182">
        <f t="shared" si="4"/>
        <v>783.6</v>
      </c>
    </row>
    <row r="162" spans="1:13" ht="30" x14ac:dyDescent="0.25">
      <c r="A162" s="409"/>
      <c r="B162" s="146">
        <v>157</v>
      </c>
      <c r="C162" s="147" t="s">
        <v>178</v>
      </c>
      <c r="D162" s="148">
        <v>965</v>
      </c>
      <c r="E162" s="146" t="s">
        <v>129</v>
      </c>
      <c r="F162" s="148">
        <v>20</v>
      </c>
      <c r="G162" s="182">
        <v>45.85</v>
      </c>
      <c r="H162" s="182">
        <v>49</v>
      </c>
      <c r="I162" s="182">
        <v>52.9</v>
      </c>
      <c r="J162" s="195">
        <f t="shared" si="5"/>
        <v>49.25</v>
      </c>
      <c r="K162" s="182">
        <f t="shared" si="4"/>
        <v>985</v>
      </c>
    </row>
    <row r="163" spans="1:13" ht="30" x14ac:dyDescent="0.25">
      <c r="A163" s="149"/>
      <c r="B163" s="146">
        <v>158</v>
      </c>
      <c r="C163" s="147" t="s">
        <v>180</v>
      </c>
      <c r="D163" s="148">
        <v>322034</v>
      </c>
      <c r="E163" s="146" t="s">
        <v>129</v>
      </c>
      <c r="F163" s="148">
        <v>30</v>
      </c>
      <c r="G163" s="183">
        <v>0.69299999999999995</v>
      </c>
      <c r="H163" s="182">
        <v>1.28</v>
      </c>
      <c r="I163" s="182">
        <v>1.21</v>
      </c>
      <c r="J163" s="195">
        <f t="shared" si="5"/>
        <v>1.06</v>
      </c>
      <c r="K163" s="182">
        <f t="shared" si="4"/>
        <v>31.8</v>
      </c>
    </row>
    <row r="164" spans="1:13" ht="30" x14ac:dyDescent="0.25">
      <c r="A164" s="149"/>
      <c r="B164" s="146">
        <v>159</v>
      </c>
      <c r="C164" s="147" t="s">
        <v>483</v>
      </c>
      <c r="D164" s="148">
        <v>250359</v>
      </c>
      <c r="E164" s="146" t="s">
        <v>38</v>
      </c>
      <c r="F164" s="146">
        <v>100</v>
      </c>
      <c r="G164" s="182">
        <v>12.49</v>
      </c>
      <c r="H164" s="182">
        <v>11.47</v>
      </c>
      <c r="I164" s="182">
        <v>14.95</v>
      </c>
      <c r="J164" s="195">
        <f t="shared" si="5"/>
        <v>12.97</v>
      </c>
      <c r="K164" s="182">
        <f t="shared" si="4"/>
        <v>1297</v>
      </c>
    </row>
    <row r="165" spans="1:13" ht="30" x14ac:dyDescent="0.25">
      <c r="A165" s="149"/>
      <c r="B165" s="146">
        <v>160</v>
      </c>
      <c r="C165" s="147" t="s">
        <v>661</v>
      </c>
      <c r="D165" s="148">
        <v>407122</v>
      </c>
      <c r="E165" s="146" t="s">
        <v>38</v>
      </c>
      <c r="F165" s="146">
        <v>100</v>
      </c>
      <c r="G165" s="182">
        <v>4.18</v>
      </c>
      <c r="H165" s="182">
        <v>10</v>
      </c>
      <c r="I165" s="182">
        <v>5.53</v>
      </c>
      <c r="J165" s="195">
        <f t="shared" si="5"/>
        <v>6.57</v>
      </c>
      <c r="K165" s="182">
        <f t="shared" si="4"/>
        <v>657</v>
      </c>
      <c r="L165" s="142" t="s">
        <v>662</v>
      </c>
    </row>
    <row r="166" spans="1:13" x14ac:dyDescent="0.25">
      <c r="A166" s="149"/>
      <c r="B166" s="146">
        <v>161</v>
      </c>
      <c r="C166" s="147" t="s">
        <v>181</v>
      </c>
      <c r="D166" s="148">
        <v>249095</v>
      </c>
      <c r="E166" s="146" t="s">
        <v>70</v>
      </c>
      <c r="F166" s="151">
        <v>3000</v>
      </c>
      <c r="G166" s="182">
        <v>0.36</v>
      </c>
      <c r="H166" s="182">
        <v>0.32</v>
      </c>
      <c r="I166" s="182">
        <v>0.3</v>
      </c>
      <c r="J166" s="195">
        <f t="shared" si="5"/>
        <v>0.33</v>
      </c>
      <c r="K166" s="182">
        <f t="shared" si="4"/>
        <v>990</v>
      </c>
    </row>
    <row r="167" spans="1:13" ht="30" x14ac:dyDescent="0.25">
      <c r="A167" s="407" t="s">
        <v>479</v>
      </c>
      <c r="B167" s="146">
        <v>162</v>
      </c>
      <c r="C167" s="147" t="s">
        <v>485</v>
      </c>
      <c r="D167" s="148">
        <v>370495</v>
      </c>
      <c r="E167" s="85" t="s">
        <v>28</v>
      </c>
      <c r="F167" s="146">
        <v>30</v>
      </c>
      <c r="G167" s="182">
        <v>1.8</v>
      </c>
      <c r="H167" s="182">
        <v>1.9</v>
      </c>
      <c r="I167" s="182">
        <v>2.78</v>
      </c>
      <c r="J167" s="195">
        <f t="shared" si="5"/>
        <v>2.16</v>
      </c>
      <c r="K167" s="182">
        <f t="shared" si="4"/>
        <v>64.800000000000011</v>
      </c>
      <c r="M167" s="142" t="s">
        <v>689</v>
      </c>
    </row>
    <row r="168" spans="1:13" ht="30" x14ac:dyDescent="0.25">
      <c r="A168" s="408"/>
      <c r="B168" s="146">
        <v>163</v>
      </c>
      <c r="C168" s="147" t="s">
        <v>486</v>
      </c>
      <c r="D168" s="148">
        <v>370490</v>
      </c>
      <c r="E168" s="85" t="s">
        <v>28</v>
      </c>
      <c r="F168" s="146">
        <v>30</v>
      </c>
      <c r="G168" s="182">
        <v>1.47</v>
      </c>
      <c r="H168" s="182">
        <v>1.63</v>
      </c>
      <c r="I168" s="182">
        <v>2.78</v>
      </c>
      <c r="J168" s="195">
        <f t="shared" si="5"/>
        <v>1.96</v>
      </c>
      <c r="K168" s="182">
        <f t="shared" si="4"/>
        <v>58.8</v>
      </c>
      <c r="M168" s="142" t="s">
        <v>689</v>
      </c>
    </row>
    <row r="169" spans="1:13" ht="30" x14ac:dyDescent="0.25">
      <c r="A169" s="408"/>
      <c r="B169" s="146">
        <v>164</v>
      </c>
      <c r="C169" s="147" t="s">
        <v>487</v>
      </c>
      <c r="D169" s="148">
        <v>370493</v>
      </c>
      <c r="E169" s="85" t="s">
        <v>28</v>
      </c>
      <c r="F169" s="146">
        <v>30</v>
      </c>
      <c r="G169" s="182">
        <v>2.39</v>
      </c>
      <c r="H169" s="182">
        <v>1.65</v>
      </c>
      <c r="I169" s="182">
        <v>2.78</v>
      </c>
      <c r="J169" s="195">
        <f t="shared" si="5"/>
        <v>2.27</v>
      </c>
      <c r="K169" s="182">
        <f t="shared" si="4"/>
        <v>68.099999999999994</v>
      </c>
      <c r="M169" s="142" t="s">
        <v>689</v>
      </c>
    </row>
    <row r="170" spans="1:13" ht="30" x14ac:dyDescent="0.25">
      <c r="A170" s="408"/>
      <c r="B170" s="146">
        <v>165</v>
      </c>
      <c r="C170" s="147" t="s">
        <v>488</v>
      </c>
      <c r="D170" s="148">
        <v>390681</v>
      </c>
      <c r="E170" s="85" t="s">
        <v>28</v>
      </c>
      <c r="F170" s="146">
        <v>30</v>
      </c>
      <c r="G170" s="182">
        <v>1</v>
      </c>
      <c r="H170" s="182">
        <v>1.9</v>
      </c>
      <c r="I170" s="182">
        <v>2.78</v>
      </c>
      <c r="J170" s="195">
        <f t="shared" si="5"/>
        <v>1.89</v>
      </c>
      <c r="K170" s="182">
        <f t="shared" si="4"/>
        <v>56.699999999999996</v>
      </c>
      <c r="M170" s="142" t="s">
        <v>689</v>
      </c>
    </row>
    <row r="171" spans="1:13" ht="30" x14ac:dyDescent="0.25">
      <c r="A171" s="408"/>
      <c r="B171" s="146">
        <v>166</v>
      </c>
      <c r="C171" s="147" t="s">
        <v>489</v>
      </c>
      <c r="D171" s="148">
        <v>370492</v>
      </c>
      <c r="E171" s="85" t="s">
        <v>28</v>
      </c>
      <c r="F171" s="146">
        <v>30</v>
      </c>
      <c r="G171" s="182">
        <v>2.39</v>
      </c>
      <c r="H171" s="182">
        <v>2.78</v>
      </c>
      <c r="I171" s="182">
        <v>1.65</v>
      </c>
      <c r="J171" s="195">
        <f t="shared" si="5"/>
        <v>2.27</v>
      </c>
      <c r="K171" s="182">
        <f t="shared" si="4"/>
        <v>68.099999999999994</v>
      </c>
      <c r="M171" s="142" t="s">
        <v>689</v>
      </c>
    </row>
    <row r="172" spans="1:13" ht="30" x14ac:dyDescent="0.25">
      <c r="A172" s="408"/>
      <c r="B172" s="146">
        <v>167</v>
      </c>
      <c r="C172" s="147" t="s">
        <v>490</v>
      </c>
      <c r="D172" s="148">
        <v>370491</v>
      </c>
      <c r="E172" s="85" t="s">
        <v>28</v>
      </c>
      <c r="F172" s="146">
        <v>30</v>
      </c>
      <c r="G172" s="182">
        <v>1.93</v>
      </c>
      <c r="H172" s="182">
        <v>2.78</v>
      </c>
      <c r="I172" s="182">
        <v>1.65</v>
      </c>
      <c r="J172" s="195">
        <f t="shared" si="5"/>
        <v>2.12</v>
      </c>
      <c r="K172" s="182">
        <f t="shared" si="4"/>
        <v>63.6</v>
      </c>
      <c r="M172" s="142" t="s">
        <v>689</v>
      </c>
    </row>
    <row r="173" spans="1:13" ht="30" x14ac:dyDescent="0.25">
      <c r="A173" s="409"/>
      <c r="B173" s="146">
        <v>168</v>
      </c>
      <c r="C173" s="147" t="s">
        <v>491</v>
      </c>
      <c r="D173" s="148">
        <v>370494</v>
      </c>
      <c r="E173" s="85" t="s">
        <v>28</v>
      </c>
      <c r="F173" s="146">
        <v>30</v>
      </c>
      <c r="G173" s="182">
        <v>1.88</v>
      </c>
      <c r="H173" s="182">
        <v>2.78</v>
      </c>
      <c r="I173" s="182">
        <v>1.65</v>
      </c>
      <c r="J173" s="195">
        <f t="shared" si="5"/>
        <v>2.1</v>
      </c>
      <c r="K173" s="182">
        <f t="shared" si="4"/>
        <v>63</v>
      </c>
      <c r="M173" s="142" t="s">
        <v>689</v>
      </c>
    </row>
    <row r="174" spans="1:13" ht="30" x14ac:dyDescent="0.25">
      <c r="A174" s="149"/>
      <c r="B174" s="146">
        <v>169</v>
      </c>
      <c r="C174" s="147" t="s">
        <v>262</v>
      </c>
      <c r="D174" s="148">
        <v>150405</v>
      </c>
      <c r="E174" s="146" t="s">
        <v>38</v>
      </c>
      <c r="F174" s="148">
        <v>50</v>
      </c>
      <c r="G174" s="182">
        <v>13.15</v>
      </c>
      <c r="H174" s="182">
        <v>15.28</v>
      </c>
      <c r="I174" s="182">
        <v>12.23</v>
      </c>
      <c r="J174" s="195">
        <f t="shared" si="5"/>
        <v>13.55</v>
      </c>
      <c r="K174" s="182">
        <f t="shared" si="4"/>
        <v>677.5</v>
      </c>
    </row>
    <row r="175" spans="1:13" ht="30" x14ac:dyDescent="0.25">
      <c r="A175" s="149"/>
      <c r="B175" s="146">
        <v>170</v>
      </c>
      <c r="C175" s="147" t="s">
        <v>185</v>
      </c>
      <c r="D175" s="179">
        <v>247931</v>
      </c>
      <c r="E175" s="146" t="s">
        <v>186</v>
      </c>
      <c r="F175" s="148">
        <v>10</v>
      </c>
      <c r="G175" s="182">
        <v>155.66</v>
      </c>
      <c r="H175" s="182">
        <v>132.15</v>
      </c>
      <c r="I175" s="182">
        <v>125</v>
      </c>
      <c r="J175" s="195">
        <f t="shared" si="5"/>
        <v>137.6</v>
      </c>
      <c r="K175" s="182">
        <f t="shared" si="4"/>
        <v>1376</v>
      </c>
      <c r="M175" s="142" t="s">
        <v>690</v>
      </c>
    </row>
    <row r="176" spans="1:13" ht="30" x14ac:dyDescent="0.25">
      <c r="A176" s="149"/>
      <c r="B176" s="146">
        <v>171</v>
      </c>
      <c r="C176" s="147" t="s">
        <v>492</v>
      </c>
      <c r="D176" s="148">
        <v>965</v>
      </c>
      <c r="E176" s="146" t="s">
        <v>129</v>
      </c>
      <c r="F176" s="146"/>
      <c r="G176" s="182">
        <v>73.5</v>
      </c>
      <c r="H176" s="182">
        <v>47.98</v>
      </c>
      <c r="I176" s="182">
        <v>36</v>
      </c>
      <c r="J176" s="195">
        <f t="shared" si="5"/>
        <v>52.49</v>
      </c>
      <c r="K176" s="182">
        <f t="shared" si="4"/>
        <v>0</v>
      </c>
    </row>
    <row r="177" spans="1:12" ht="30" x14ac:dyDescent="0.25">
      <c r="A177" s="407" t="s">
        <v>484</v>
      </c>
      <c r="B177" s="146">
        <v>172</v>
      </c>
      <c r="C177" s="147" t="s">
        <v>495</v>
      </c>
      <c r="D177" s="148">
        <v>965</v>
      </c>
      <c r="E177" s="148" t="s">
        <v>40</v>
      </c>
      <c r="F177" s="146"/>
      <c r="G177" s="182">
        <v>15.06</v>
      </c>
      <c r="H177" s="182">
        <v>12.9</v>
      </c>
      <c r="I177" s="182">
        <v>16.899999999999999</v>
      </c>
      <c r="J177" s="195">
        <f t="shared" si="5"/>
        <v>14.95</v>
      </c>
      <c r="K177" s="182">
        <f t="shared" si="4"/>
        <v>0</v>
      </c>
      <c r="L177" s="142" t="s">
        <v>663</v>
      </c>
    </row>
    <row r="178" spans="1:12" ht="30" x14ac:dyDescent="0.25">
      <c r="A178" s="409"/>
      <c r="B178" s="146">
        <v>173</v>
      </c>
      <c r="C178" s="147" t="s">
        <v>496</v>
      </c>
      <c r="D178" s="148">
        <v>965</v>
      </c>
      <c r="E178" s="148" t="s">
        <v>40</v>
      </c>
      <c r="F178" s="146"/>
      <c r="G178" s="182">
        <v>5.82</v>
      </c>
      <c r="H178" s="182">
        <v>8.9</v>
      </c>
      <c r="I178" s="182">
        <v>7.49</v>
      </c>
      <c r="J178" s="195">
        <f t="shared" si="5"/>
        <v>7.4</v>
      </c>
      <c r="K178" s="182">
        <f t="shared" si="4"/>
        <v>0</v>
      </c>
    </row>
    <row r="179" spans="1:12" x14ac:dyDescent="0.25">
      <c r="A179" s="149"/>
      <c r="B179" s="146">
        <v>174</v>
      </c>
      <c r="C179" s="147" t="s">
        <v>341</v>
      </c>
      <c r="D179" s="148">
        <v>965</v>
      </c>
      <c r="E179" s="146" t="s">
        <v>38</v>
      </c>
      <c r="F179" s="151">
        <v>1000</v>
      </c>
      <c r="G179" s="182">
        <v>25.9</v>
      </c>
      <c r="H179" s="182">
        <v>39.17</v>
      </c>
      <c r="I179" s="182">
        <v>45.3</v>
      </c>
      <c r="J179" s="195">
        <f t="shared" si="5"/>
        <v>36.79</v>
      </c>
      <c r="K179" s="182">
        <f t="shared" si="4"/>
        <v>36790</v>
      </c>
    </row>
    <row r="180" spans="1:12" ht="30" x14ac:dyDescent="0.25">
      <c r="A180" s="149"/>
      <c r="B180" s="146">
        <v>175</v>
      </c>
      <c r="C180" s="147" t="s">
        <v>497</v>
      </c>
      <c r="D180" s="148">
        <v>965</v>
      </c>
      <c r="E180" s="148" t="s">
        <v>40</v>
      </c>
      <c r="F180" s="146"/>
      <c r="G180" s="182">
        <v>14.9</v>
      </c>
      <c r="H180" s="182">
        <v>18.3</v>
      </c>
      <c r="I180" s="182">
        <v>11.2</v>
      </c>
      <c r="J180" s="195">
        <f t="shared" si="5"/>
        <v>14.8</v>
      </c>
      <c r="K180" s="182">
        <f t="shared" si="4"/>
        <v>0</v>
      </c>
    </row>
    <row r="181" spans="1:12" ht="30" x14ac:dyDescent="0.25">
      <c r="A181" s="407" t="s">
        <v>493</v>
      </c>
      <c r="B181" s="146">
        <v>176</v>
      </c>
      <c r="C181" s="147" t="s">
        <v>592</v>
      </c>
      <c r="D181" s="148">
        <v>965</v>
      </c>
      <c r="E181" s="146" t="s">
        <v>129</v>
      </c>
      <c r="F181" s="179">
        <v>50</v>
      </c>
      <c r="G181" s="182">
        <v>72.2</v>
      </c>
      <c r="H181" s="182">
        <v>88</v>
      </c>
      <c r="I181" s="182">
        <v>83.3</v>
      </c>
      <c r="J181" s="195">
        <f t="shared" si="5"/>
        <v>81.17</v>
      </c>
      <c r="K181" s="182">
        <f t="shared" si="4"/>
        <v>4058.5</v>
      </c>
      <c r="L181" s="142" t="s">
        <v>664</v>
      </c>
    </row>
    <row r="182" spans="1:12" ht="30" x14ac:dyDescent="0.25">
      <c r="A182" s="409"/>
      <c r="B182" s="146">
        <v>177</v>
      </c>
      <c r="C182" s="147" t="s">
        <v>627</v>
      </c>
      <c r="D182" s="148">
        <v>965</v>
      </c>
      <c r="E182" s="146" t="s">
        <v>129</v>
      </c>
      <c r="F182" s="179">
        <v>50</v>
      </c>
      <c r="G182" s="182">
        <v>58.24</v>
      </c>
      <c r="H182" s="182">
        <v>47.32</v>
      </c>
      <c r="I182" s="182">
        <v>63.8</v>
      </c>
      <c r="J182" s="195">
        <f t="shared" si="5"/>
        <v>56.45</v>
      </c>
      <c r="K182" s="182">
        <f t="shared" si="4"/>
        <v>2822.5</v>
      </c>
      <c r="L182" s="142" t="s">
        <v>665</v>
      </c>
    </row>
    <row r="183" spans="1:12" x14ac:dyDescent="0.25">
      <c r="A183" s="407" t="s">
        <v>494</v>
      </c>
      <c r="B183" s="146">
        <v>178</v>
      </c>
      <c r="C183" s="147" t="s">
        <v>500</v>
      </c>
      <c r="D183" s="148">
        <v>965</v>
      </c>
      <c r="E183" s="146" t="s">
        <v>28</v>
      </c>
      <c r="F183" s="146"/>
      <c r="G183" s="182">
        <v>5.19</v>
      </c>
      <c r="H183" s="182">
        <v>4.6399999999999997</v>
      </c>
      <c r="I183" s="182">
        <v>3.2</v>
      </c>
      <c r="J183" s="195">
        <f t="shared" si="5"/>
        <v>4.34</v>
      </c>
      <c r="K183" s="182">
        <f t="shared" si="4"/>
        <v>0</v>
      </c>
    </row>
    <row r="184" spans="1:12" x14ac:dyDescent="0.25">
      <c r="A184" s="409"/>
      <c r="B184" s="146">
        <v>179</v>
      </c>
      <c r="C184" s="147" t="s">
        <v>501</v>
      </c>
      <c r="D184" s="148">
        <v>965</v>
      </c>
      <c r="E184" s="146" t="s">
        <v>28</v>
      </c>
      <c r="F184" s="146"/>
      <c r="G184" s="182">
        <v>2.79</v>
      </c>
      <c r="H184" s="182">
        <v>6.7</v>
      </c>
      <c r="I184" s="182">
        <v>4.5</v>
      </c>
      <c r="J184" s="195">
        <f t="shared" si="5"/>
        <v>4.66</v>
      </c>
      <c r="K184" s="182">
        <f t="shared" si="4"/>
        <v>0</v>
      </c>
    </row>
    <row r="185" spans="1:12" ht="30" x14ac:dyDescent="0.25">
      <c r="A185" s="407" t="s">
        <v>498</v>
      </c>
      <c r="B185" s="146">
        <v>180</v>
      </c>
      <c r="C185" s="147" t="s">
        <v>503</v>
      </c>
      <c r="D185" s="148">
        <v>965</v>
      </c>
      <c r="E185" s="146" t="s">
        <v>28</v>
      </c>
      <c r="F185" s="146"/>
      <c r="G185" s="182">
        <v>0.16</v>
      </c>
      <c r="H185" s="183">
        <v>0.114</v>
      </c>
      <c r="I185" s="183">
        <v>0.14499999999999999</v>
      </c>
      <c r="J185" s="195">
        <f t="shared" si="5"/>
        <v>0.14000000000000001</v>
      </c>
      <c r="K185" s="182">
        <f t="shared" si="4"/>
        <v>0</v>
      </c>
    </row>
    <row r="186" spans="1:12" ht="30" x14ac:dyDescent="0.25">
      <c r="A186" s="408"/>
      <c r="B186" s="146">
        <v>181</v>
      </c>
      <c r="C186" s="147" t="s">
        <v>504</v>
      </c>
      <c r="D186" s="148">
        <v>965</v>
      </c>
      <c r="E186" s="146" t="s">
        <v>28</v>
      </c>
      <c r="F186" s="146"/>
      <c r="G186" s="182">
        <v>0.18</v>
      </c>
      <c r="H186" s="183">
        <v>0.114</v>
      </c>
      <c r="I186" s="182">
        <v>0.13</v>
      </c>
      <c r="J186" s="204">
        <v>0.14499999999999999</v>
      </c>
      <c r="K186" s="182">
        <f t="shared" si="4"/>
        <v>0</v>
      </c>
    </row>
    <row r="187" spans="1:12" ht="30" x14ac:dyDescent="0.25">
      <c r="A187" s="408"/>
      <c r="B187" s="146">
        <v>182</v>
      </c>
      <c r="C187" s="147" t="s">
        <v>505</v>
      </c>
      <c r="D187" s="148">
        <v>965</v>
      </c>
      <c r="E187" s="146" t="s">
        <v>28</v>
      </c>
      <c r="F187" s="146"/>
      <c r="G187" s="182">
        <v>0.24</v>
      </c>
      <c r="H187" s="183">
        <v>8.1000000000000003E-2</v>
      </c>
      <c r="I187" s="182">
        <v>0.14000000000000001</v>
      </c>
      <c r="J187" s="204">
        <v>0.14499999999999999</v>
      </c>
      <c r="K187" s="182">
        <f t="shared" si="4"/>
        <v>0</v>
      </c>
    </row>
    <row r="188" spans="1:12" ht="30" x14ac:dyDescent="0.25">
      <c r="A188" s="408"/>
      <c r="B188" s="146">
        <v>183</v>
      </c>
      <c r="C188" s="147" t="s">
        <v>506</v>
      </c>
      <c r="D188" s="148">
        <v>965</v>
      </c>
      <c r="E188" s="146" t="s">
        <v>28</v>
      </c>
      <c r="F188" s="146"/>
      <c r="G188" s="183">
        <v>0.114</v>
      </c>
      <c r="H188" s="183">
        <v>0.14499999999999999</v>
      </c>
      <c r="I188" s="182">
        <v>0.13</v>
      </c>
      <c r="J188" s="195">
        <f t="shared" si="5"/>
        <v>0.13</v>
      </c>
      <c r="K188" s="182">
        <f t="shared" si="4"/>
        <v>0</v>
      </c>
    </row>
    <row r="189" spans="1:12" ht="30" x14ac:dyDescent="0.25">
      <c r="A189" s="408"/>
      <c r="B189" s="146">
        <v>184</v>
      </c>
      <c r="C189" s="147" t="s">
        <v>507</v>
      </c>
      <c r="D189" s="148">
        <v>965</v>
      </c>
      <c r="E189" s="146" t="s">
        <v>28</v>
      </c>
      <c r="F189" s="146"/>
      <c r="G189" s="183">
        <v>0.114</v>
      </c>
      <c r="H189" s="183">
        <v>0.14499999999999999</v>
      </c>
      <c r="I189" s="182">
        <v>0.13</v>
      </c>
      <c r="J189" s="195">
        <f t="shared" si="5"/>
        <v>0.13</v>
      </c>
      <c r="K189" s="182">
        <f t="shared" ref="K189:K251" si="6">J189*F189</f>
        <v>0</v>
      </c>
    </row>
    <row r="190" spans="1:12" ht="30" x14ac:dyDescent="0.25">
      <c r="A190" s="408"/>
      <c r="B190" s="146">
        <v>185</v>
      </c>
      <c r="C190" s="147" t="s">
        <v>508</v>
      </c>
      <c r="D190" s="148">
        <v>965</v>
      </c>
      <c r="E190" s="146" t="s">
        <v>28</v>
      </c>
      <c r="F190" s="146"/>
      <c r="G190" s="183">
        <v>0.114</v>
      </c>
      <c r="H190" s="183">
        <v>0.14499999999999999</v>
      </c>
      <c r="I190" s="182">
        <v>0.13</v>
      </c>
      <c r="J190" s="195">
        <f t="shared" ref="J190:J252" si="7">ROUND(AVERAGE(G190:I190),2)</f>
        <v>0.13</v>
      </c>
      <c r="K190" s="182">
        <f t="shared" si="6"/>
        <v>0</v>
      </c>
    </row>
    <row r="191" spans="1:12" ht="30" x14ac:dyDescent="0.25">
      <c r="A191" s="408"/>
      <c r="B191" s="146">
        <v>186</v>
      </c>
      <c r="C191" s="147" t="s">
        <v>509</v>
      </c>
      <c r="D191" s="148">
        <v>965</v>
      </c>
      <c r="E191" s="146" t="s">
        <v>28</v>
      </c>
      <c r="F191" s="146"/>
      <c r="G191" s="183">
        <v>0.114</v>
      </c>
      <c r="H191" s="182">
        <v>0.14499999999999999</v>
      </c>
      <c r="I191" s="182">
        <v>0.13</v>
      </c>
      <c r="J191" s="195">
        <f t="shared" si="7"/>
        <v>0.13</v>
      </c>
      <c r="K191" s="182">
        <f t="shared" si="6"/>
        <v>0</v>
      </c>
    </row>
    <row r="192" spans="1:12" ht="30" x14ac:dyDescent="0.25">
      <c r="A192" s="409"/>
      <c r="B192" s="146">
        <v>187</v>
      </c>
      <c r="C192" s="147" t="s">
        <v>510</v>
      </c>
      <c r="D192" s="148">
        <v>965</v>
      </c>
      <c r="E192" s="146" t="s">
        <v>28</v>
      </c>
      <c r="F192" s="146"/>
      <c r="G192" s="182">
        <v>0.09</v>
      </c>
      <c r="H192" s="182">
        <v>0.13</v>
      </c>
      <c r="I192" s="182">
        <v>0.25</v>
      </c>
      <c r="J192" s="195">
        <f t="shared" si="7"/>
        <v>0.16</v>
      </c>
      <c r="K192" s="182">
        <f t="shared" si="6"/>
        <v>0</v>
      </c>
    </row>
    <row r="193" spans="1:12" x14ac:dyDescent="0.25">
      <c r="A193" s="149"/>
      <c r="B193" s="146">
        <v>188</v>
      </c>
      <c r="C193" s="147" t="s">
        <v>342</v>
      </c>
      <c r="D193" s="148">
        <v>965</v>
      </c>
      <c r="E193" s="146" t="s">
        <v>38</v>
      </c>
      <c r="F193" s="148">
        <v>510</v>
      </c>
      <c r="G193" s="182">
        <v>20.92</v>
      </c>
      <c r="H193" s="182">
        <v>17.579999999999998</v>
      </c>
      <c r="I193" s="182">
        <v>13</v>
      </c>
      <c r="J193" s="195">
        <f t="shared" si="7"/>
        <v>17.170000000000002</v>
      </c>
      <c r="K193" s="182">
        <f t="shared" si="6"/>
        <v>8756.7000000000007</v>
      </c>
    </row>
    <row r="194" spans="1:12" x14ac:dyDescent="0.25">
      <c r="A194" s="149"/>
      <c r="B194" s="146">
        <v>189</v>
      </c>
      <c r="C194" s="147" t="s">
        <v>593</v>
      </c>
      <c r="D194" s="148">
        <v>965</v>
      </c>
      <c r="E194" s="146" t="s">
        <v>38</v>
      </c>
      <c r="F194" s="151">
        <v>2000</v>
      </c>
      <c r="G194" s="182">
        <v>16.489999999999998</v>
      </c>
      <c r="H194" s="182">
        <v>27.8</v>
      </c>
      <c r="I194" s="182">
        <v>27</v>
      </c>
      <c r="J194" s="195">
        <f t="shared" si="7"/>
        <v>23.76</v>
      </c>
      <c r="K194" s="182">
        <f t="shared" si="6"/>
        <v>47520</v>
      </c>
    </row>
    <row r="195" spans="1:12" ht="30" x14ac:dyDescent="0.25">
      <c r="A195" s="149"/>
      <c r="B195" s="146">
        <v>190</v>
      </c>
      <c r="C195" s="147" t="s">
        <v>343</v>
      </c>
      <c r="D195" s="148">
        <v>965</v>
      </c>
      <c r="E195" s="146" t="s">
        <v>38</v>
      </c>
      <c r="F195" s="151">
        <v>3100</v>
      </c>
      <c r="G195" s="182">
        <v>15.28</v>
      </c>
      <c r="H195" s="182">
        <v>19.899999999999999</v>
      </c>
      <c r="I195" s="182">
        <v>19.899999999999999</v>
      </c>
      <c r="J195" s="195">
        <f t="shared" si="7"/>
        <v>18.36</v>
      </c>
      <c r="K195" s="182">
        <f t="shared" si="6"/>
        <v>56916</v>
      </c>
    </row>
    <row r="196" spans="1:12" x14ac:dyDescent="0.25">
      <c r="A196" s="149"/>
      <c r="B196" s="146">
        <v>191</v>
      </c>
      <c r="C196" s="147" t="s">
        <v>666</v>
      </c>
      <c r="D196" s="148">
        <v>965</v>
      </c>
      <c r="E196" s="146" t="s">
        <v>70</v>
      </c>
      <c r="F196" s="151">
        <v>5000</v>
      </c>
      <c r="G196" s="182">
        <v>3.8</v>
      </c>
      <c r="H196" s="182">
        <v>4</v>
      </c>
      <c r="I196" s="182">
        <v>0.93</v>
      </c>
      <c r="J196" s="195">
        <f t="shared" si="7"/>
        <v>2.91</v>
      </c>
      <c r="K196" s="182">
        <f t="shared" si="6"/>
        <v>14550</v>
      </c>
      <c r="L196" s="142" t="s">
        <v>667</v>
      </c>
    </row>
    <row r="197" spans="1:12" ht="30" x14ac:dyDescent="0.25">
      <c r="A197" s="407" t="s">
        <v>499</v>
      </c>
      <c r="B197" s="146">
        <v>192</v>
      </c>
      <c r="C197" s="147" t="s">
        <v>512</v>
      </c>
      <c r="D197" s="148">
        <v>965</v>
      </c>
      <c r="E197" s="146" t="s">
        <v>38</v>
      </c>
      <c r="F197" s="146">
        <v>100</v>
      </c>
      <c r="G197" s="182">
        <v>15</v>
      </c>
      <c r="H197" s="182">
        <v>9.99</v>
      </c>
      <c r="I197" s="182">
        <v>11.4</v>
      </c>
      <c r="J197" s="195">
        <f t="shared" si="7"/>
        <v>12.13</v>
      </c>
      <c r="K197" s="182">
        <f t="shared" si="6"/>
        <v>1213</v>
      </c>
    </row>
    <row r="198" spans="1:12" ht="30" x14ac:dyDescent="0.25">
      <c r="A198" s="408"/>
      <c r="B198" s="146">
        <v>193</v>
      </c>
      <c r="C198" s="147" t="s">
        <v>513</v>
      </c>
      <c r="D198" s="148">
        <v>965</v>
      </c>
      <c r="E198" s="146" t="s">
        <v>38</v>
      </c>
      <c r="F198" s="146">
        <v>100</v>
      </c>
      <c r="G198" s="182">
        <v>15</v>
      </c>
      <c r="H198" s="182">
        <v>9.99</v>
      </c>
      <c r="I198" s="182">
        <v>11.4</v>
      </c>
      <c r="J198" s="195">
        <f t="shared" si="7"/>
        <v>12.13</v>
      </c>
      <c r="K198" s="182">
        <f t="shared" si="6"/>
        <v>1213</v>
      </c>
    </row>
    <row r="199" spans="1:12" ht="30" x14ac:dyDescent="0.25">
      <c r="A199" s="408"/>
      <c r="B199" s="146">
        <v>194</v>
      </c>
      <c r="C199" s="147" t="s">
        <v>514</v>
      </c>
      <c r="D199" s="148">
        <v>965</v>
      </c>
      <c r="E199" s="146" t="s">
        <v>38</v>
      </c>
      <c r="F199" s="148">
        <v>100</v>
      </c>
      <c r="G199" s="182">
        <v>15</v>
      </c>
      <c r="H199" s="182">
        <v>9.99</v>
      </c>
      <c r="I199" s="182">
        <v>11.4</v>
      </c>
      <c r="J199" s="195">
        <f t="shared" si="7"/>
        <v>12.13</v>
      </c>
      <c r="K199" s="182">
        <f t="shared" si="6"/>
        <v>1213</v>
      </c>
    </row>
    <row r="200" spans="1:12" x14ac:dyDescent="0.25">
      <c r="A200" s="408"/>
      <c r="B200" s="146">
        <v>195</v>
      </c>
      <c r="C200" s="147" t="s">
        <v>515</v>
      </c>
      <c r="D200" s="148">
        <v>965</v>
      </c>
      <c r="E200" s="146" t="s">
        <v>38</v>
      </c>
      <c r="F200" s="148">
        <v>100</v>
      </c>
      <c r="G200" s="182">
        <v>2.95</v>
      </c>
      <c r="H200" s="182">
        <v>2.95</v>
      </c>
      <c r="I200" s="182">
        <v>1.8</v>
      </c>
      <c r="J200" s="195">
        <f t="shared" si="7"/>
        <v>2.57</v>
      </c>
      <c r="K200" s="182">
        <f t="shared" si="6"/>
        <v>257</v>
      </c>
    </row>
    <row r="201" spans="1:12" x14ac:dyDescent="0.25">
      <c r="A201" s="409"/>
      <c r="B201" s="146">
        <v>196</v>
      </c>
      <c r="C201" s="147" t="s">
        <v>349</v>
      </c>
      <c r="D201" s="148">
        <v>965</v>
      </c>
      <c r="E201" s="146" t="s">
        <v>38</v>
      </c>
      <c r="F201" s="148">
        <v>100</v>
      </c>
      <c r="G201" s="182">
        <v>15</v>
      </c>
      <c r="H201" s="182">
        <v>9.99</v>
      </c>
      <c r="I201" s="182">
        <v>11.4</v>
      </c>
      <c r="J201" s="195">
        <f t="shared" si="7"/>
        <v>12.13</v>
      </c>
      <c r="K201" s="182">
        <f t="shared" si="6"/>
        <v>1213</v>
      </c>
    </row>
    <row r="202" spans="1:12" x14ac:dyDescent="0.25">
      <c r="A202" s="149"/>
      <c r="B202" s="146">
        <v>197</v>
      </c>
      <c r="C202" s="147" t="s">
        <v>192</v>
      </c>
      <c r="D202" s="148">
        <v>138282</v>
      </c>
      <c r="E202" s="146" t="s">
        <v>28</v>
      </c>
      <c r="F202" s="148">
        <v>500</v>
      </c>
      <c r="G202" s="183">
        <v>0.41399999999999998</v>
      </c>
      <c r="H202" s="182">
        <v>0.66</v>
      </c>
      <c r="I202" s="182">
        <v>0.85</v>
      </c>
      <c r="J202" s="195">
        <f t="shared" si="7"/>
        <v>0.64</v>
      </c>
      <c r="K202" s="182">
        <f t="shared" si="6"/>
        <v>320</v>
      </c>
    </row>
    <row r="203" spans="1:12" ht="30" x14ac:dyDescent="0.25">
      <c r="A203" s="149"/>
      <c r="B203" s="146">
        <v>198</v>
      </c>
      <c r="C203" s="147" t="s">
        <v>276</v>
      </c>
      <c r="D203" s="148">
        <v>138282</v>
      </c>
      <c r="E203" s="146" t="s">
        <v>28</v>
      </c>
      <c r="F203" s="148">
        <v>120</v>
      </c>
      <c r="G203" s="182">
        <v>0.82</v>
      </c>
      <c r="H203" s="182">
        <v>0.86</v>
      </c>
      <c r="I203" s="182">
        <v>2.99</v>
      </c>
      <c r="J203" s="195">
        <f t="shared" si="7"/>
        <v>1.56</v>
      </c>
      <c r="K203" s="182">
        <f t="shared" si="6"/>
        <v>187.20000000000002</v>
      </c>
    </row>
    <row r="204" spans="1:12" ht="30" x14ac:dyDescent="0.25">
      <c r="A204" s="149"/>
      <c r="B204" s="146">
        <v>199</v>
      </c>
      <c r="C204" s="147" t="s">
        <v>193</v>
      </c>
      <c r="D204" s="148">
        <v>138282</v>
      </c>
      <c r="E204" s="146" t="s">
        <v>28</v>
      </c>
      <c r="F204" s="148">
        <v>300</v>
      </c>
      <c r="G204" s="182">
        <v>2.04</v>
      </c>
      <c r="H204" s="182">
        <v>3.99</v>
      </c>
      <c r="I204" s="182">
        <v>2.74</v>
      </c>
      <c r="J204" s="195">
        <f t="shared" si="7"/>
        <v>2.92</v>
      </c>
      <c r="K204" s="182">
        <f t="shared" si="6"/>
        <v>876</v>
      </c>
    </row>
    <row r="205" spans="1:12" ht="45" x14ac:dyDescent="0.25">
      <c r="A205" s="149"/>
      <c r="B205" s="146">
        <v>200</v>
      </c>
      <c r="C205" s="147" t="s">
        <v>194</v>
      </c>
      <c r="D205" s="148">
        <v>138282</v>
      </c>
      <c r="E205" s="148" t="s">
        <v>28</v>
      </c>
      <c r="F205" s="148">
        <v>120</v>
      </c>
      <c r="G205" s="182">
        <v>4.95</v>
      </c>
      <c r="H205" s="182">
        <v>7.49</v>
      </c>
      <c r="I205" s="182">
        <v>5.99</v>
      </c>
      <c r="J205" s="195">
        <f t="shared" si="7"/>
        <v>6.14</v>
      </c>
      <c r="K205" s="182">
        <f t="shared" si="6"/>
        <v>736.8</v>
      </c>
    </row>
    <row r="206" spans="1:12" ht="180" x14ac:dyDescent="0.25">
      <c r="A206" s="407" t="s">
        <v>502</v>
      </c>
      <c r="B206" s="146">
        <v>201</v>
      </c>
      <c r="C206" s="147" t="s">
        <v>353</v>
      </c>
      <c r="D206" s="148">
        <v>138282</v>
      </c>
      <c r="E206" s="146" t="s">
        <v>28</v>
      </c>
      <c r="F206" s="148">
        <v>300</v>
      </c>
      <c r="G206" s="182">
        <v>6.4</v>
      </c>
      <c r="H206" s="182">
        <v>8.8699999999999992</v>
      </c>
      <c r="I206" s="182">
        <v>13.21</v>
      </c>
      <c r="J206" s="195">
        <f t="shared" si="7"/>
        <v>9.49</v>
      </c>
      <c r="K206" s="182">
        <f t="shared" si="6"/>
        <v>2847</v>
      </c>
    </row>
    <row r="207" spans="1:12" ht="180" x14ac:dyDescent="0.25">
      <c r="A207" s="409"/>
      <c r="B207" s="146">
        <v>202</v>
      </c>
      <c r="C207" s="147" t="s">
        <v>354</v>
      </c>
      <c r="D207" s="148">
        <v>138282</v>
      </c>
      <c r="E207" s="146" t="s">
        <v>28</v>
      </c>
      <c r="F207" s="148">
        <v>300</v>
      </c>
      <c r="G207" s="182">
        <v>6.5</v>
      </c>
      <c r="H207" s="182">
        <v>13.21</v>
      </c>
      <c r="I207" s="182">
        <v>10.5</v>
      </c>
      <c r="J207" s="195">
        <f t="shared" si="7"/>
        <v>10.07</v>
      </c>
      <c r="K207" s="182">
        <f t="shared" si="6"/>
        <v>3021</v>
      </c>
    </row>
    <row r="208" spans="1:12" ht="30" x14ac:dyDescent="0.25">
      <c r="A208" s="407" t="s">
        <v>511</v>
      </c>
      <c r="B208" s="146">
        <v>203</v>
      </c>
      <c r="C208" s="147" t="s">
        <v>195</v>
      </c>
      <c r="D208" s="148">
        <v>133124</v>
      </c>
      <c r="E208" s="148" t="s">
        <v>28</v>
      </c>
      <c r="F208" s="148">
        <v>400</v>
      </c>
      <c r="G208" s="182">
        <v>2.5499999999999998</v>
      </c>
      <c r="H208" s="182">
        <v>2.54</v>
      </c>
      <c r="I208" s="182">
        <v>3.62</v>
      </c>
      <c r="J208" s="195">
        <f t="shared" si="7"/>
        <v>2.9</v>
      </c>
      <c r="K208" s="182">
        <f t="shared" si="6"/>
        <v>1160</v>
      </c>
    </row>
    <row r="209" spans="1:13" ht="30" x14ac:dyDescent="0.25">
      <c r="A209" s="408"/>
      <c r="B209" s="146">
        <v>204</v>
      </c>
      <c r="C209" s="147" t="s">
        <v>196</v>
      </c>
      <c r="D209" s="148">
        <v>133124</v>
      </c>
      <c r="E209" s="148" t="s">
        <v>28</v>
      </c>
      <c r="F209" s="148">
        <v>400</v>
      </c>
      <c r="G209" s="182">
        <v>2.5499999999999998</v>
      </c>
      <c r="H209" s="182">
        <v>2.54</v>
      </c>
      <c r="I209" s="182">
        <v>3.62</v>
      </c>
      <c r="J209" s="195">
        <f t="shared" si="7"/>
        <v>2.9</v>
      </c>
      <c r="K209" s="182">
        <f t="shared" si="6"/>
        <v>1160</v>
      </c>
    </row>
    <row r="210" spans="1:13" ht="30" x14ac:dyDescent="0.25">
      <c r="A210" s="408"/>
      <c r="B210" s="146">
        <v>205</v>
      </c>
      <c r="C210" s="147" t="s">
        <v>197</v>
      </c>
      <c r="D210" s="148">
        <v>133124</v>
      </c>
      <c r="E210" s="148" t="s">
        <v>28</v>
      </c>
      <c r="F210" s="148">
        <v>400</v>
      </c>
      <c r="G210" s="182">
        <v>2.5499999999999998</v>
      </c>
      <c r="H210" s="182">
        <v>2.54</v>
      </c>
      <c r="I210" s="182">
        <v>3.62</v>
      </c>
      <c r="J210" s="195">
        <f t="shared" si="7"/>
        <v>2.9</v>
      </c>
      <c r="K210" s="182">
        <f t="shared" si="6"/>
        <v>1160</v>
      </c>
    </row>
    <row r="211" spans="1:13" ht="30" x14ac:dyDescent="0.25">
      <c r="A211" s="408"/>
      <c r="B211" s="146">
        <v>206</v>
      </c>
      <c r="C211" s="147" t="s">
        <v>198</v>
      </c>
      <c r="D211" s="148">
        <v>133124</v>
      </c>
      <c r="E211" s="148" t="s">
        <v>28</v>
      </c>
      <c r="F211" s="148">
        <v>400</v>
      </c>
      <c r="G211" s="182">
        <v>2.5499999999999998</v>
      </c>
      <c r="H211" s="182">
        <v>2.54</v>
      </c>
      <c r="I211" s="182">
        <v>3.62</v>
      </c>
      <c r="J211" s="195">
        <f t="shared" si="7"/>
        <v>2.9</v>
      </c>
      <c r="K211" s="182">
        <f t="shared" si="6"/>
        <v>1160</v>
      </c>
    </row>
    <row r="212" spans="1:13" ht="30" x14ac:dyDescent="0.25">
      <c r="A212" s="409"/>
      <c r="B212" s="146">
        <v>207</v>
      </c>
      <c r="C212" s="147" t="s">
        <v>199</v>
      </c>
      <c r="D212" s="148">
        <v>133124</v>
      </c>
      <c r="E212" s="148" t="s">
        <v>28</v>
      </c>
      <c r="F212" s="148">
        <v>400</v>
      </c>
      <c r="G212" s="182">
        <v>2.5499999999999998</v>
      </c>
      <c r="H212" s="182">
        <v>2.54</v>
      </c>
      <c r="I212" s="182">
        <v>3.62</v>
      </c>
      <c r="J212" s="195">
        <f t="shared" si="7"/>
        <v>2.9</v>
      </c>
      <c r="K212" s="182">
        <f t="shared" si="6"/>
        <v>1160</v>
      </c>
    </row>
    <row r="213" spans="1:13" ht="30" x14ac:dyDescent="0.25">
      <c r="A213" s="149"/>
      <c r="B213" s="146">
        <v>208</v>
      </c>
      <c r="C213" s="147" t="s">
        <v>200</v>
      </c>
      <c r="D213" s="148">
        <v>138282</v>
      </c>
      <c r="E213" s="148" t="s">
        <v>28</v>
      </c>
      <c r="F213" s="148">
        <v>400</v>
      </c>
      <c r="G213" s="182">
        <v>2.46</v>
      </c>
      <c r="H213" s="182">
        <v>2.4</v>
      </c>
      <c r="I213" s="182">
        <v>3.49</v>
      </c>
      <c r="J213" s="195">
        <f t="shared" si="7"/>
        <v>2.78</v>
      </c>
      <c r="K213" s="182">
        <f t="shared" si="6"/>
        <v>1112</v>
      </c>
    </row>
    <row r="214" spans="1:13" ht="30" x14ac:dyDescent="0.25">
      <c r="A214" s="149"/>
      <c r="B214" s="146">
        <v>209</v>
      </c>
      <c r="C214" s="147" t="s">
        <v>518</v>
      </c>
      <c r="D214" s="148">
        <v>138282</v>
      </c>
      <c r="E214" s="148" t="s">
        <v>28</v>
      </c>
      <c r="F214" s="148">
        <v>200</v>
      </c>
      <c r="G214" s="182">
        <v>7.48</v>
      </c>
      <c r="H214" s="182">
        <v>6.26</v>
      </c>
      <c r="I214" s="182">
        <v>7.49</v>
      </c>
      <c r="J214" s="195">
        <f t="shared" si="7"/>
        <v>7.08</v>
      </c>
      <c r="K214" s="182">
        <f t="shared" si="6"/>
        <v>1416</v>
      </c>
    </row>
    <row r="215" spans="1:13" ht="30" x14ac:dyDescent="0.25">
      <c r="A215" s="149"/>
      <c r="B215" s="146">
        <v>210</v>
      </c>
      <c r="C215" s="147" t="s">
        <v>203</v>
      </c>
      <c r="D215" s="148">
        <v>202054</v>
      </c>
      <c r="E215" s="146" t="s">
        <v>24</v>
      </c>
      <c r="F215" s="148">
        <v>40</v>
      </c>
      <c r="G215" s="182">
        <v>2</v>
      </c>
      <c r="H215" s="182">
        <v>2.4900000000000002</v>
      </c>
      <c r="I215" s="182">
        <v>3.15</v>
      </c>
      <c r="J215" s="195">
        <f t="shared" si="7"/>
        <v>2.5499999999999998</v>
      </c>
      <c r="K215" s="182">
        <f t="shared" si="6"/>
        <v>102</v>
      </c>
    </row>
    <row r="216" spans="1:13" ht="120" x14ac:dyDescent="0.25">
      <c r="A216" s="149"/>
      <c r="B216" s="146">
        <v>211</v>
      </c>
      <c r="C216" s="147" t="s">
        <v>519</v>
      </c>
      <c r="D216" s="179">
        <v>138355</v>
      </c>
      <c r="E216" s="146" t="s">
        <v>28</v>
      </c>
      <c r="F216" s="148">
        <v>105</v>
      </c>
      <c r="G216" s="182">
        <v>34.99</v>
      </c>
      <c r="H216" s="182">
        <v>26.1</v>
      </c>
      <c r="I216" s="182">
        <v>28.64</v>
      </c>
      <c r="J216" s="195">
        <f t="shared" si="7"/>
        <v>29.91</v>
      </c>
      <c r="K216" s="182">
        <f t="shared" si="6"/>
        <v>3140.55</v>
      </c>
      <c r="M216" s="142" t="s">
        <v>691</v>
      </c>
    </row>
    <row r="217" spans="1:13" ht="30" x14ac:dyDescent="0.25">
      <c r="A217" s="149"/>
      <c r="B217" s="146">
        <v>212</v>
      </c>
      <c r="C217" s="147" t="s">
        <v>205</v>
      </c>
      <c r="D217" s="148">
        <v>235272</v>
      </c>
      <c r="E217" s="146" t="s">
        <v>28</v>
      </c>
      <c r="F217" s="148">
        <v>50</v>
      </c>
      <c r="G217" s="182">
        <v>125</v>
      </c>
      <c r="H217" s="182">
        <v>110.49</v>
      </c>
      <c r="I217" s="182">
        <v>128.81</v>
      </c>
      <c r="J217" s="195">
        <f t="shared" si="7"/>
        <v>121.43</v>
      </c>
      <c r="K217" s="182">
        <f t="shared" si="6"/>
        <v>6071.5</v>
      </c>
      <c r="L217" s="1"/>
    </row>
    <row r="218" spans="1:13" x14ac:dyDescent="0.25">
      <c r="A218" s="407" t="s">
        <v>516</v>
      </c>
      <c r="B218" s="146">
        <v>213</v>
      </c>
      <c r="C218" s="147" t="s">
        <v>206</v>
      </c>
      <c r="D218" s="148">
        <v>231787</v>
      </c>
      <c r="E218" s="146" t="s">
        <v>28</v>
      </c>
      <c r="F218" s="148">
        <v>72</v>
      </c>
      <c r="G218" s="182">
        <v>6</v>
      </c>
      <c r="H218" s="182">
        <v>6.99</v>
      </c>
      <c r="I218" s="182">
        <v>6.44</v>
      </c>
      <c r="J218" s="195">
        <f t="shared" si="7"/>
        <v>6.48</v>
      </c>
      <c r="K218" s="182">
        <f t="shared" si="6"/>
        <v>466.56000000000006</v>
      </c>
      <c r="L218" s="1"/>
    </row>
    <row r="219" spans="1:13" x14ac:dyDescent="0.25">
      <c r="A219" s="408"/>
      <c r="B219" s="146">
        <v>214</v>
      </c>
      <c r="C219" s="147" t="s">
        <v>207</v>
      </c>
      <c r="D219" s="148">
        <v>240716</v>
      </c>
      <c r="E219" s="146" t="s">
        <v>28</v>
      </c>
      <c r="F219" s="148"/>
      <c r="G219" s="182">
        <v>7.14</v>
      </c>
      <c r="H219" s="182">
        <v>6.9</v>
      </c>
      <c r="I219" s="182">
        <v>5.29</v>
      </c>
      <c r="J219" s="195">
        <f t="shared" si="7"/>
        <v>6.44</v>
      </c>
      <c r="K219" s="182">
        <f t="shared" si="6"/>
        <v>0</v>
      </c>
    </row>
    <row r="220" spans="1:13" ht="30" x14ac:dyDescent="0.25">
      <c r="A220" s="408"/>
      <c r="B220" s="146">
        <v>215</v>
      </c>
      <c r="C220" s="147" t="s">
        <v>208</v>
      </c>
      <c r="D220" s="148">
        <v>231790</v>
      </c>
      <c r="E220" s="146" t="s">
        <v>28</v>
      </c>
      <c r="F220" s="148">
        <v>192</v>
      </c>
      <c r="G220" s="182">
        <v>2.19</v>
      </c>
      <c r="H220" s="182">
        <v>2.0499999999999998</v>
      </c>
      <c r="I220" s="182">
        <v>3.25</v>
      </c>
      <c r="J220" s="195">
        <f t="shared" si="7"/>
        <v>2.5</v>
      </c>
      <c r="K220" s="182">
        <f t="shared" si="6"/>
        <v>480</v>
      </c>
    </row>
    <row r="221" spans="1:13" ht="30" x14ac:dyDescent="0.25">
      <c r="A221" s="409"/>
      <c r="B221" s="146">
        <v>216</v>
      </c>
      <c r="C221" s="147" t="s">
        <v>211</v>
      </c>
      <c r="D221" s="148">
        <v>231788</v>
      </c>
      <c r="E221" s="146" t="s">
        <v>28</v>
      </c>
      <c r="F221" s="148">
        <v>192</v>
      </c>
      <c r="G221" s="182">
        <v>1.98</v>
      </c>
      <c r="H221" s="182">
        <v>2.5</v>
      </c>
      <c r="I221" s="182">
        <v>2.4900000000000002</v>
      </c>
      <c r="J221" s="195">
        <f t="shared" si="7"/>
        <v>2.3199999999999998</v>
      </c>
      <c r="K221" s="182">
        <f t="shared" si="6"/>
        <v>445.43999999999994</v>
      </c>
    </row>
    <row r="222" spans="1:13" x14ac:dyDescent="0.25">
      <c r="A222" s="407" t="s">
        <v>517</v>
      </c>
      <c r="B222" s="146">
        <v>217</v>
      </c>
      <c r="C222" s="147" t="s">
        <v>209</v>
      </c>
      <c r="D222" s="148">
        <v>21806</v>
      </c>
      <c r="E222" s="146" t="s">
        <v>28</v>
      </c>
      <c r="F222" s="148">
        <v>240</v>
      </c>
      <c r="G222" s="182">
        <v>9.6300000000000008</v>
      </c>
      <c r="H222" s="182">
        <v>10.95</v>
      </c>
      <c r="I222" s="182">
        <v>13.17</v>
      </c>
      <c r="J222" s="195">
        <f t="shared" si="7"/>
        <v>11.25</v>
      </c>
      <c r="K222" s="182">
        <f t="shared" si="6"/>
        <v>2700</v>
      </c>
    </row>
    <row r="223" spans="1:13" x14ac:dyDescent="0.25">
      <c r="A223" s="409"/>
      <c r="B223" s="146">
        <v>218</v>
      </c>
      <c r="C223" s="147" t="s">
        <v>628</v>
      </c>
      <c r="D223" s="148">
        <v>21806</v>
      </c>
      <c r="E223" s="146" t="s">
        <v>28</v>
      </c>
      <c r="F223" s="148">
        <v>192</v>
      </c>
      <c r="G223" s="182">
        <v>5.5</v>
      </c>
      <c r="H223" s="182">
        <v>8.67</v>
      </c>
      <c r="I223" s="182">
        <v>8.4499999999999993</v>
      </c>
      <c r="J223" s="195">
        <f t="shared" si="7"/>
        <v>7.54</v>
      </c>
      <c r="K223" s="182">
        <f t="shared" si="6"/>
        <v>1447.68</v>
      </c>
      <c r="L223" s="1" t="s">
        <v>632</v>
      </c>
    </row>
    <row r="224" spans="1:13" ht="30" x14ac:dyDescent="0.25">
      <c r="A224" s="407" t="s">
        <v>520</v>
      </c>
      <c r="B224" s="146">
        <v>219</v>
      </c>
      <c r="C224" s="147" t="s">
        <v>212</v>
      </c>
      <c r="D224" s="110">
        <v>202040</v>
      </c>
      <c r="E224" s="146" t="s">
        <v>28</v>
      </c>
      <c r="F224" s="148">
        <v>110</v>
      </c>
      <c r="G224" s="182">
        <v>1.25</v>
      </c>
      <c r="H224" s="182"/>
      <c r="I224" s="182"/>
      <c r="J224" s="195">
        <f t="shared" si="7"/>
        <v>1.25</v>
      </c>
      <c r="K224" s="182">
        <f t="shared" si="6"/>
        <v>137.5</v>
      </c>
    </row>
    <row r="225" spans="1:13" ht="30" x14ac:dyDescent="0.25">
      <c r="A225" s="408"/>
      <c r="B225" s="146">
        <v>220</v>
      </c>
      <c r="C225" s="147" t="s">
        <v>213</v>
      </c>
      <c r="D225" s="111">
        <v>202041</v>
      </c>
      <c r="E225" s="146" t="s">
        <v>28</v>
      </c>
      <c r="F225" s="148">
        <v>110</v>
      </c>
      <c r="G225" s="182">
        <v>1.3</v>
      </c>
      <c r="H225" s="182"/>
      <c r="I225" s="182"/>
      <c r="J225" s="195">
        <f t="shared" si="7"/>
        <v>1.3</v>
      </c>
      <c r="K225" s="182">
        <f t="shared" si="6"/>
        <v>143</v>
      </c>
    </row>
    <row r="226" spans="1:13" ht="30" x14ac:dyDescent="0.25">
      <c r="A226" s="408"/>
      <c r="B226" s="146">
        <v>221</v>
      </c>
      <c r="C226" s="147" t="s">
        <v>214</v>
      </c>
      <c r="D226" s="110">
        <v>228841</v>
      </c>
      <c r="E226" s="146" t="s">
        <v>28</v>
      </c>
      <c r="F226" s="148">
        <v>110</v>
      </c>
      <c r="G226" s="182">
        <v>1.2</v>
      </c>
      <c r="H226" s="182"/>
      <c r="I226" s="182"/>
      <c r="J226" s="195">
        <f t="shared" si="7"/>
        <v>1.2</v>
      </c>
      <c r="K226" s="182">
        <f t="shared" si="6"/>
        <v>132</v>
      </c>
    </row>
    <row r="227" spans="1:13" ht="30" x14ac:dyDescent="0.25">
      <c r="A227" s="409"/>
      <c r="B227" s="146">
        <v>222</v>
      </c>
      <c r="C227" s="147" t="s">
        <v>215</v>
      </c>
      <c r="D227" s="111">
        <v>202043</v>
      </c>
      <c r="E227" s="146" t="s">
        <v>28</v>
      </c>
      <c r="F227" s="148">
        <v>110</v>
      </c>
      <c r="G227" s="182">
        <v>1.1499999999999999</v>
      </c>
      <c r="H227" s="182"/>
      <c r="I227" s="182"/>
      <c r="J227" s="195">
        <f t="shared" si="7"/>
        <v>1.1499999999999999</v>
      </c>
      <c r="K227" s="182">
        <f t="shared" si="6"/>
        <v>126.49999999999999</v>
      </c>
    </row>
    <row r="228" spans="1:13" ht="45" x14ac:dyDescent="0.25">
      <c r="A228" s="149"/>
      <c r="B228" s="146">
        <v>223</v>
      </c>
      <c r="C228" s="147" t="s">
        <v>523</v>
      </c>
      <c r="D228" s="148">
        <v>139920</v>
      </c>
      <c r="E228" s="146" t="s">
        <v>28</v>
      </c>
      <c r="F228" s="148">
        <v>150</v>
      </c>
      <c r="G228" s="182">
        <v>14.99</v>
      </c>
      <c r="H228" s="182">
        <v>15</v>
      </c>
      <c r="I228" s="182">
        <v>15.9</v>
      </c>
      <c r="J228" s="195">
        <f t="shared" si="7"/>
        <v>15.3</v>
      </c>
      <c r="K228" s="182">
        <f t="shared" si="6"/>
        <v>2295</v>
      </c>
    </row>
    <row r="229" spans="1:13" ht="60" x14ac:dyDescent="0.25">
      <c r="A229" s="149"/>
      <c r="B229" s="146">
        <v>224</v>
      </c>
      <c r="C229" s="147" t="s">
        <v>669</v>
      </c>
      <c r="D229" s="179">
        <v>132527</v>
      </c>
      <c r="E229" s="85" t="s">
        <v>38</v>
      </c>
      <c r="F229" s="112">
        <v>50</v>
      </c>
      <c r="G229" s="200">
        <v>4.0999999999999996</v>
      </c>
      <c r="H229" s="200">
        <v>4.9000000000000004</v>
      </c>
      <c r="I229" s="200">
        <v>5.0999999999999996</v>
      </c>
      <c r="J229" s="195">
        <f t="shared" si="7"/>
        <v>4.7</v>
      </c>
      <c r="K229" s="182">
        <f t="shared" si="6"/>
        <v>235</v>
      </c>
      <c r="L229" s="142" t="s">
        <v>668</v>
      </c>
      <c r="M229" s="142" t="s">
        <v>692</v>
      </c>
    </row>
    <row r="230" spans="1:13" ht="30" x14ac:dyDescent="0.25">
      <c r="A230" s="149"/>
      <c r="B230" s="146">
        <v>225</v>
      </c>
      <c r="C230" s="147" t="s">
        <v>216</v>
      </c>
      <c r="D230" s="148">
        <v>329987</v>
      </c>
      <c r="E230" s="146" t="s">
        <v>28</v>
      </c>
      <c r="F230" s="148">
        <v>60</v>
      </c>
      <c r="G230" s="182">
        <v>6.18</v>
      </c>
      <c r="H230" s="182">
        <v>5.66</v>
      </c>
      <c r="I230" s="182">
        <v>5.5</v>
      </c>
      <c r="J230" s="195">
        <f t="shared" si="7"/>
        <v>5.78</v>
      </c>
      <c r="K230" s="182">
        <f t="shared" si="6"/>
        <v>346.8</v>
      </c>
    </row>
    <row r="231" spans="1:13" ht="30" x14ac:dyDescent="0.25">
      <c r="A231" s="149"/>
      <c r="B231" s="146">
        <v>226</v>
      </c>
      <c r="C231" s="147" t="s">
        <v>217</v>
      </c>
      <c r="D231" s="148">
        <v>283571</v>
      </c>
      <c r="E231" s="146" t="s">
        <v>28</v>
      </c>
      <c r="F231" s="148">
        <v>100</v>
      </c>
      <c r="G231" s="182">
        <v>4.99</v>
      </c>
      <c r="H231" s="182">
        <v>5.19</v>
      </c>
      <c r="I231" s="182">
        <v>5.5</v>
      </c>
      <c r="J231" s="195">
        <f t="shared" si="7"/>
        <v>5.23</v>
      </c>
      <c r="K231" s="182">
        <f t="shared" si="6"/>
        <v>523</v>
      </c>
    </row>
    <row r="232" spans="1:13" ht="30" x14ac:dyDescent="0.25">
      <c r="A232" s="149"/>
      <c r="B232" s="146">
        <v>227</v>
      </c>
      <c r="C232" s="147" t="s">
        <v>218</v>
      </c>
      <c r="D232" s="148">
        <v>203971</v>
      </c>
      <c r="E232" s="146" t="s">
        <v>28</v>
      </c>
      <c r="F232" s="148">
        <v>100</v>
      </c>
      <c r="G232" s="182">
        <v>12.49</v>
      </c>
      <c r="H232" s="182">
        <v>8</v>
      </c>
      <c r="I232" s="182">
        <v>11.9</v>
      </c>
      <c r="J232" s="195">
        <f t="shared" si="7"/>
        <v>10.8</v>
      </c>
      <c r="K232" s="182">
        <f t="shared" si="6"/>
        <v>1080</v>
      </c>
    </row>
    <row r="233" spans="1:13" ht="30" x14ac:dyDescent="0.25">
      <c r="A233" s="149"/>
      <c r="B233" s="146">
        <v>228</v>
      </c>
      <c r="C233" s="147" t="s">
        <v>594</v>
      </c>
      <c r="D233" s="148">
        <v>65102</v>
      </c>
      <c r="E233" s="146" t="s">
        <v>28</v>
      </c>
      <c r="F233" s="148">
        <v>140</v>
      </c>
      <c r="G233" s="182">
        <v>10.65</v>
      </c>
      <c r="H233" s="182">
        <v>12.2</v>
      </c>
      <c r="I233" s="182">
        <v>14.99</v>
      </c>
      <c r="J233" s="195">
        <f t="shared" si="7"/>
        <v>12.61</v>
      </c>
      <c r="K233" s="182">
        <f t="shared" si="6"/>
        <v>1765.3999999999999</v>
      </c>
    </row>
    <row r="234" spans="1:13" x14ac:dyDescent="0.25">
      <c r="A234" s="407" t="s">
        <v>521</v>
      </c>
      <c r="B234" s="146">
        <v>229</v>
      </c>
      <c r="C234" s="147" t="s">
        <v>224</v>
      </c>
      <c r="D234" s="148">
        <v>54674</v>
      </c>
      <c r="E234" s="146" t="s">
        <v>28</v>
      </c>
      <c r="F234" s="148">
        <v>100</v>
      </c>
      <c r="G234" s="182">
        <f>17.1/12</f>
        <v>1.425</v>
      </c>
      <c r="H234" s="182">
        <f>18.21/12</f>
        <v>1.5175000000000001</v>
      </c>
      <c r="I234" s="182">
        <f>17.81/12</f>
        <v>1.4841666666666666</v>
      </c>
      <c r="J234" s="195">
        <f t="shared" si="7"/>
        <v>1.48</v>
      </c>
      <c r="K234" s="182">
        <f t="shared" si="6"/>
        <v>148</v>
      </c>
    </row>
    <row r="235" spans="1:13" x14ac:dyDescent="0.25">
      <c r="A235" s="408"/>
      <c r="B235" s="146">
        <v>230</v>
      </c>
      <c r="C235" s="147" t="s">
        <v>223</v>
      </c>
      <c r="D235" s="148">
        <v>54674</v>
      </c>
      <c r="E235" s="146" t="s">
        <v>28</v>
      </c>
      <c r="F235" s="148">
        <v>200</v>
      </c>
      <c r="G235" s="182">
        <f>9.98/12</f>
        <v>0.83166666666666667</v>
      </c>
      <c r="H235" s="182">
        <f>7.88/12</f>
        <v>0.65666666666666662</v>
      </c>
      <c r="I235" s="182">
        <f>7.39/12</f>
        <v>0.61583333333333334</v>
      </c>
      <c r="J235" s="195">
        <f t="shared" si="7"/>
        <v>0.7</v>
      </c>
      <c r="K235" s="182">
        <f t="shared" si="6"/>
        <v>140</v>
      </c>
    </row>
    <row r="236" spans="1:13" x14ac:dyDescent="0.25">
      <c r="A236" s="409"/>
      <c r="B236" s="146">
        <v>231</v>
      </c>
      <c r="C236" s="147" t="s">
        <v>222</v>
      </c>
      <c r="D236" s="148">
        <v>54674</v>
      </c>
      <c r="E236" s="146" t="s">
        <v>28</v>
      </c>
      <c r="F236" s="148">
        <v>200</v>
      </c>
      <c r="G236" s="182">
        <f>3.33/12</f>
        <v>0.27750000000000002</v>
      </c>
      <c r="H236" s="182">
        <f>3.26/12</f>
        <v>0.27166666666666667</v>
      </c>
      <c r="I236" s="182">
        <f>3.47/12</f>
        <v>0.28916666666666668</v>
      </c>
      <c r="J236" s="195">
        <f t="shared" si="7"/>
        <v>0.28000000000000003</v>
      </c>
      <c r="K236" s="182">
        <f t="shared" si="6"/>
        <v>56.000000000000007</v>
      </c>
    </row>
    <row r="237" spans="1:13" x14ac:dyDescent="0.25">
      <c r="A237" s="407" t="s">
        <v>522</v>
      </c>
      <c r="B237" s="146">
        <v>232</v>
      </c>
      <c r="C237" s="147" t="s">
        <v>526</v>
      </c>
      <c r="D237" s="148">
        <v>270870</v>
      </c>
      <c r="E237" s="146" t="s">
        <v>28</v>
      </c>
      <c r="F237" s="148">
        <v>60</v>
      </c>
      <c r="G237" s="182">
        <v>4.99</v>
      </c>
      <c r="H237" s="182">
        <v>6.3</v>
      </c>
      <c r="I237" s="182">
        <v>6.3</v>
      </c>
      <c r="J237" s="195">
        <f t="shared" si="7"/>
        <v>5.86</v>
      </c>
      <c r="K237" s="182">
        <f t="shared" si="6"/>
        <v>351.6</v>
      </c>
    </row>
    <row r="238" spans="1:13" ht="90" x14ac:dyDescent="0.25">
      <c r="A238" s="408"/>
      <c r="B238" s="146">
        <v>233</v>
      </c>
      <c r="C238" s="147" t="s">
        <v>355</v>
      </c>
      <c r="D238" s="148">
        <v>236471</v>
      </c>
      <c r="E238" s="146" t="s">
        <v>28</v>
      </c>
      <c r="F238" s="148">
        <v>60</v>
      </c>
      <c r="G238" s="182">
        <v>2</v>
      </c>
      <c r="H238" s="182">
        <v>2.25</v>
      </c>
      <c r="I238" s="182">
        <v>2.8</v>
      </c>
      <c r="J238" s="195">
        <f t="shared" si="7"/>
        <v>2.35</v>
      </c>
      <c r="K238" s="182">
        <f t="shared" si="6"/>
        <v>141</v>
      </c>
    </row>
    <row r="239" spans="1:13" ht="90" x14ac:dyDescent="0.25">
      <c r="A239" s="409"/>
      <c r="B239" s="146">
        <v>234</v>
      </c>
      <c r="C239" s="147" t="s">
        <v>356</v>
      </c>
      <c r="D239" s="148">
        <v>394471</v>
      </c>
      <c r="E239" s="146" t="s">
        <v>28</v>
      </c>
      <c r="F239" s="148">
        <v>50</v>
      </c>
      <c r="G239" s="182">
        <v>2.82</v>
      </c>
      <c r="H239" s="182">
        <v>2.67</v>
      </c>
      <c r="I239" s="182">
        <v>2.91</v>
      </c>
      <c r="J239" s="195">
        <f t="shared" si="7"/>
        <v>2.8</v>
      </c>
      <c r="K239" s="182">
        <f t="shared" si="6"/>
        <v>140</v>
      </c>
    </row>
    <row r="240" spans="1:13" x14ac:dyDescent="0.25">
      <c r="A240" s="149"/>
      <c r="B240" s="146">
        <v>235</v>
      </c>
      <c r="C240" s="147" t="s">
        <v>232</v>
      </c>
      <c r="D240" s="148">
        <v>206995</v>
      </c>
      <c r="E240" s="146" t="s">
        <v>129</v>
      </c>
      <c r="F240" s="148">
        <v>12</v>
      </c>
      <c r="G240" s="182">
        <v>4.83</v>
      </c>
      <c r="H240" s="182">
        <v>7.4</v>
      </c>
      <c r="I240" s="182">
        <v>8</v>
      </c>
      <c r="J240" s="195">
        <f t="shared" si="7"/>
        <v>6.74</v>
      </c>
      <c r="K240" s="182">
        <f t="shared" si="6"/>
        <v>80.88</v>
      </c>
    </row>
    <row r="241" spans="1:14" ht="30" x14ac:dyDescent="0.25">
      <c r="A241" s="149"/>
      <c r="B241" s="146">
        <v>236</v>
      </c>
      <c r="C241" s="147" t="s">
        <v>595</v>
      </c>
      <c r="D241" s="148">
        <v>151021</v>
      </c>
      <c r="E241" s="146" t="s">
        <v>28</v>
      </c>
      <c r="F241" s="148">
        <v>70</v>
      </c>
      <c r="G241" s="182">
        <v>5.9</v>
      </c>
      <c r="H241" s="182">
        <v>6.9</v>
      </c>
      <c r="I241" s="182">
        <v>5.5</v>
      </c>
      <c r="J241" s="195">
        <f t="shared" si="7"/>
        <v>6.1</v>
      </c>
      <c r="K241" s="182">
        <f t="shared" si="6"/>
        <v>427</v>
      </c>
      <c r="L241" s="1" t="s">
        <v>670</v>
      </c>
    </row>
    <row r="242" spans="1:14" ht="30" x14ac:dyDescent="0.25">
      <c r="A242" s="407" t="s">
        <v>524</v>
      </c>
      <c r="B242" s="146">
        <v>237</v>
      </c>
      <c r="C242" s="147" t="s">
        <v>363</v>
      </c>
      <c r="D242" s="148">
        <v>19267</v>
      </c>
      <c r="E242" s="146" t="s">
        <v>70</v>
      </c>
      <c r="F242" s="148">
        <v>50</v>
      </c>
      <c r="G242" s="182">
        <v>1.49</v>
      </c>
      <c r="H242" s="182">
        <v>1.6</v>
      </c>
      <c r="I242" s="182">
        <v>2.34</v>
      </c>
      <c r="J242" s="195">
        <f t="shared" si="7"/>
        <v>1.81</v>
      </c>
      <c r="K242" s="182">
        <f t="shared" si="6"/>
        <v>90.5</v>
      </c>
    </row>
    <row r="243" spans="1:14" ht="30" x14ac:dyDescent="0.25">
      <c r="A243" s="408"/>
      <c r="B243" s="146">
        <v>238</v>
      </c>
      <c r="C243" s="147" t="s">
        <v>361</v>
      </c>
      <c r="D243" s="148">
        <v>19267</v>
      </c>
      <c r="E243" s="146" t="s">
        <v>70</v>
      </c>
      <c r="F243" s="148">
        <v>50</v>
      </c>
      <c r="G243" s="182">
        <v>1.49</v>
      </c>
      <c r="H243" s="182">
        <v>1.6</v>
      </c>
      <c r="I243" s="182">
        <v>2.34</v>
      </c>
      <c r="J243" s="195">
        <f t="shared" si="7"/>
        <v>1.81</v>
      </c>
      <c r="K243" s="182">
        <f t="shared" si="6"/>
        <v>90.5</v>
      </c>
    </row>
    <row r="244" spans="1:14" ht="30" x14ac:dyDescent="0.25">
      <c r="A244" s="408"/>
      <c r="B244" s="146">
        <v>239</v>
      </c>
      <c r="C244" s="147" t="s">
        <v>528</v>
      </c>
      <c r="D244" s="148">
        <v>19267</v>
      </c>
      <c r="E244" s="146" t="s">
        <v>70</v>
      </c>
      <c r="F244" s="148">
        <v>50</v>
      </c>
      <c r="G244" s="182">
        <v>1.49</v>
      </c>
      <c r="H244" s="182">
        <v>1.6</v>
      </c>
      <c r="I244" s="182">
        <v>2.34</v>
      </c>
      <c r="J244" s="195">
        <f t="shared" si="7"/>
        <v>1.81</v>
      </c>
      <c r="K244" s="182">
        <f t="shared" si="6"/>
        <v>90.5</v>
      </c>
    </row>
    <row r="245" spans="1:14" ht="30" x14ac:dyDescent="0.25">
      <c r="A245" s="409"/>
      <c r="B245" s="146">
        <v>240</v>
      </c>
      <c r="C245" s="147" t="s">
        <v>362</v>
      </c>
      <c r="D245" s="148">
        <v>19267</v>
      </c>
      <c r="E245" s="146" t="s">
        <v>70</v>
      </c>
      <c r="F245" s="148">
        <v>50</v>
      </c>
      <c r="G245" s="182">
        <v>1.49</v>
      </c>
      <c r="H245" s="182">
        <v>1.6</v>
      </c>
      <c r="I245" s="182">
        <v>2.34</v>
      </c>
      <c r="J245" s="195">
        <f t="shared" si="7"/>
        <v>1.81</v>
      </c>
      <c r="K245" s="182">
        <f t="shared" si="6"/>
        <v>90.5</v>
      </c>
    </row>
    <row r="246" spans="1:14" ht="30" x14ac:dyDescent="0.25">
      <c r="A246" s="407" t="s">
        <v>525</v>
      </c>
      <c r="B246" s="146">
        <v>241</v>
      </c>
      <c r="C246" s="147" t="s">
        <v>671</v>
      </c>
      <c r="D246" s="148">
        <v>19267</v>
      </c>
      <c r="E246" s="146" t="s">
        <v>129</v>
      </c>
      <c r="F246" s="146">
        <v>10</v>
      </c>
      <c r="G246" s="182">
        <v>61.75</v>
      </c>
      <c r="H246" s="182">
        <v>63.99</v>
      </c>
      <c r="I246" s="182">
        <v>70</v>
      </c>
      <c r="J246" s="195">
        <f t="shared" si="7"/>
        <v>65.25</v>
      </c>
      <c r="K246" s="182">
        <f t="shared" si="6"/>
        <v>652.5</v>
      </c>
      <c r="L246" s="142" t="s">
        <v>674</v>
      </c>
    </row>
    <row r="247" spans="1:14" ht="30" x14ac:dyDescent="0.25">
      <c r="A247" s="408"/>
      <c r="B247" s="146">
        <v>242</v>
      </c>
      <c r="C247" s="147" t="s">
        <v>672</v>
      </c>
      <c r="D247" s="148">
        <v>19267</v>
      </c>
      <c r="E247" s="146" t="s">
        <v>129</v>
      </c>
      <c r="F247" s="146">
        <v>10</v>
      </c>
      <c r="G247" s="182">
        <v>61.75</v>
      </c>
      <c r="H247" s="182">
        <v>63.99</v>
      </c>
      <c r="I247" s="182">
        <v>70</v>
      </c>
      <c r="J247" s="195">
        <f t="shared" si="7"/>
        <v>65.25</v>
      </c>
      <c r="K247" s="182">
        <f t="shared" si="6"/>
        <v>652.5</v>
      </c>
      <c r="L247" s="142" t="s">
        <v>674</v>
      </c>
    </row>
    <row r="248" spans="1:14" ht="30" x14ac:dyDescent="0.25">
      <c r="A248" s="409"/>
      <c r="B248" s="146">
        <v>243</v>
      </c>
      <c r="C248" s="147" t="s">
        <v>673</v>
      </c>
      <c r="D248" s="148">
        <v>19267</v>
      </c>
      <c r="E248" s="146" t="s">
        <v>129</v>
      </c>
      <c r="F248" s="146">
        <v>10</v>
      </c>
      <c r="G248" s="182">
        <v>61.75</v>
      </c>
      <c r="H248" s="182">
        <v>63.99</v>
      </c>
      <c r="I248" s="182">
        <v>70</v>
      </c>
      <c r="J248" s="195">
        <f t="shared" si="7"/>
        <v>65.25</v>
      </c>
      <c r="K248" s="182">
        <f t="shared" si="6"/>
        <v>652.5</v>
      </c>
      <c r="L248" s="142" t="s">
        <v>674</v>
      </c>
    </row>
    <row r="249" spans="1:14" ht="30" x14ac:dyDescent="0.25">
      <c r="A249" s="149"/>
      <c r="B249" s="146">
        <v>244</v>
      </c>
      <c r="C249" s="147" t="s">
        <v>243</v>
      </c>
      <c r="D249" s="148">
        <v>283560</v>
      </c>
      <c r="E249" s="146" t="s">
        <v>28</v>
      </c>
      <c r="F249" s="148">
        <v>100</v>
      </c>
      <c r="G249" s="182">
        <v>3.98</v>
      </c>
      <c r="H249" s="182">
        <v>4.2</v>
      </c>
      <c r="I249" s="182">
        <v>3.82</v>
      </c>
      <c r="J249" s="195">
        <f t="shared" si="7"/>
        <v>4</v>
      </c>
      <c r="K249" s="182">
        <f t="shared" si="6"/>
        <v>400</v>
      </c>
    </row>
    <row r="250" spans="1:14" ht="60" x14ac:dyDescent="0.25">
      <c r="A250" s="149"/>
      <c r="B250" s="146">
        <v>245</v>
      </c>
      <c r="C250" s="147" t="s">
        <v>530</v>
      </c>
      <c r="D250" s="148">
        <v>75981</v>
      </c>
      <c r="E250" s="146" t="s">
        <v>531</v>
      </c>
      <c r="F250" s="178"/>
      <c r="G250" s="182">
        <v>3.25</v>
      </c>
      <c r="H250" s="182">
        <v>3</v>
      </c>
      <c r="I250" s="182">
        <v>2.4500000000000002</v>
      </c>
      <c r="J250" s="195">
        <f t="shared" si="7"/>
        <v>2.9</v>
      </c>
      <c r="K250" s="182">
        <f t="shared" si="6"/>
        <v>0</v>
      </c>
    </row>
    <row r="251" spans="1:14" x14ac:dyDescent="0.25">
      <c r="A251" s="149"/>
      <c r="B251" s="146">
        <v>246</v>
      </c>
      <c r="C251" s="147" t="s">
        <v>596</v>
      </c>
      <c r="D251" s="148">
        <v>290658</v>
      </c>
      <c r="E251" s="146" t="s">
        <v>28</v>
      </c>
      <c r="F251" s="148">
        <v>36</v>
      </c>
      <c r="G251" s="182">
        <v>1.68</v>
      </c>
      <c r="H251" s="182">
        <v>3.5</v>
      </c>
      <c r="I251" s="182">
        <v>2.74</v>
      </c>
      <c r="J251" s="195">
        <f t="shared" si="7"/>
        <v>2.64</v>
      </c>
      <c r="K251" s="182">
        <f t="shared" si="6"/>
        <v>95.04</v>
      </c>
    </row>
    <row r="252" spans="1:14" ht="30" x14ac:dyDescent="0.25">
      <c r="A252" s="149"/>
      <c r="B252" s="146">
        <v>247</v>
      </c>
      <c r="C252" s="147" t="s">
        <v>251</v>
      </c>
      <c r="D252" s="148">
        <v>150765</v>
      </c>
      <c r="E252" s="146" t="s">
        <v>28</v>
      </c>
      <c r="F252" s="148">
        <v>120</v>
      </c>
      <c r="G252" s="182">
        <v>1.7</v>
      </c>
      <c r="H252" s="182">
        <v>2.04</v>
      </c>
      <c r="I252" s="182">
        <v>2.2999999999999998</v>
      </c>
      <c r="J252" s="195">
        <f t="shared" si="7"/>
        <v>2.0099999999999998</v>
      </c>
      <c r="K252" s="182">
        <f t="shared" ref="K252" si="8">J252*F252</f>
        <v>241.2</v>
      </c>
    </row>
    <row r="253" spans="1:14" x14ac:dyDescent="0.25">
      <c r="J253" s="193" t="s">
        <v>601</v>
      </c>
      <c r="K253" s="182">
        <f>SUM(K6:K252)</f>
        <v>412965.58</v>
      </c>
      <c r="N253" s="191"/>
    </row>
    <row r="254" spans="1:14" x14ac:dyDescent="0.25">
      <c r="A254" s="154" t="s">
        <v>532</v>
      </c>
      <c r="B254" s="155"/>
      <c r="C254" s="156"/>
      <c r="D254" s="155"/>
      <c r="E254" s="156"/>
      <c r="F254" s="155"/>
      <c r="N254" s="191"/>
    </row>
    <row r="255" spans="1:14" x14ac:dyDescent="0.25">
      <c r="A255" s="157"/>
      <c r="B255" s="158"/>
      <c r="C255" s="157"/>
      <c r="D255" s="158"/>
      <c r="E255" s="157"/>
      <c r="F255" s="158"/>
      <c r="N255" s="191"/>
    </row>
    <row r="256" spans="1:14" x14ac:dyDescent="0.25">
      <c r="A256" s="144" t="s">
        <v>408</v>
      </c>
      <c r="B256" s="145" t="s">
        <v>3</v>
      </c>
      <c r="C256" s="145" t="s">
        <v>4</v>
      </c>
      <c r="D256" s="144" t="s">
        <v>5</v>
      </c>
      <c r="E256" s="145" t="s">
        <v>6</v>
      </c>
      <c r="F256" s="145" t="s">
        <v>7</v>
      </c>
      <c r="G256" s="144" t="s">
        <v>8</v>
      </c>
      <c r="H256" s="145" t="s">
        <v>9</v>
      </c>
      <c r="I256" s="145" t="s">
        <v>10</v>
      </c>
      <c r="J256" s="144" t="s">
        <v>11</v>
      </c>
      <c r="K256" s="194" t="s">
        <v>12</v>
      </c>
      <c r="N256" s="191"/>
    </row>
    <row r="257" spans="1:13" ht="30" x14ac:dyDescent="0.25">
      <c r="A257" s="147"/>
      <c r="B257" s="148">
        <v>248</v>
      </c>
      <c r="C257" s="159" t="s">
        <v>676</v>
      </c>
      <c r="D257" s="148">
        <v>310507</v>
      </c>
      <c r="E257" s="148" t="s">
        <v>24</v>
      </c>
      <c r="F257" s="148">
        <v>25</v>
      </c>
      <c r="G257" s="186">
        <v>23.4</v>
      </c>
      <c r="H257" s="186">
        <v>35.4</v>
      </c>
      <c r="I257" s="186">
        <v>24.6</v>
      </c>
      <c r="J257" s="182">
        <f t="shared" ref="J257:J305" si="9">ROUND(AVERAGE(G257:I257),2)</f>
        <v>27.8</v>
      </c>
      <c r="K257" s="182">
        <f t="shared" ref="K257:K305" si="10">J257*F257</f>
        <v>695</v>
      </c>
      <c r="L257" s="142" t="s">
        <v>675</v>
      </c>
    </row>
    <row r="258" spans="1:13" ht="90" x14ac:dyDescent="0.25">
      <c r="A258" s="147"/>
      <c r="B258" s="148">
        <v>249</v>
      </c>
      <c r="C258" s="159" t="s">
        <v>533</v>
      </c>
      <c r="D258" s="179">
        <v>380339</v>
      </c>
      <c r="E258" s="148" t="s">
        <v>22</v>
      </c>
      <c r="F258" s="148">
        <v>15</v>
      </c>
      <c r="G258" s="186">
        <v>45.67</v>
      </c>
      <c r="H258" s="186">
        <v>56.31</v>
      </c>
      <c r="I258" s="186">
        <v>42</v>
      </c>
      <c r="J258" s="182">
        <f t="shared" si="9"/>
        <v>47.99</v>
      </c>
      <c r="K258" s="182">
        <f t="shared" si="10"/>
        <v>719.85</v>
      </c>
      <c r="M258" s="142" t="s">
        <v>693</v>
      </c>
    </row>
    <row r="259" spans="1:13" ht="90" x14ac:dyDescent="0.25">
      <c r="A259" s="147"/>
      <c r="B259" s="148">
        <v>250</v>
      </c>
      <c r="C259" s="159" t="s">
        <v>534</v>
      </c>
      <c r="D259" s="148">
        <v>390766</v>
      </c>
      <c r="E259" s="148" t="s">
        <v>24</v>
      </c>
      <c r="F259" s="148">
        <v>10</v>
      </c>
      <c r="G259" s="186">
        <v>50.04</v>
      </c>
      <c r="H259" s="186">
        <v>93.48</v>
      </c>
      <c r="I259" s="186">
        <v>85.8</v>
      </c>
      <c r="J259" s="182">
        <f t="shared" si="9"/>
        <v>76.44</v>
      </c>
      <c r="K259" s="182">
        <f t="shared" si="10"/>
        <v>764.4</v>
      </c>
    </row>
    <row r="260" spans="1:13" x14ac:dyDescent="0.25">
      <c r="A260" s="147"/>
      <c r="B260" s="148">
        <v>251</v>
      </c>
      <c r="C260" s="159" t="s">
        <v>535</v>
      </c>
      <c r="D260" s="148">
        <v>392302</v>
      </c>
      <c r="E260" s="148" t="s">
        <v>26</v>
      </c>
      <c r="F260" s="148">
        <v>15</v>
      </c>
      <c r="G260" s="186">
        <v>25.31</v>
      </c>
      <c r="H260" s="186">
        <v>27.26</v>
      </c>
      <c r="I260" s="186">
        <v>32.700000000000003</v>
      </c>
      <c r="J260" s="182">
        <f t="shared" si="9"/>
        <v>28.42</v>
      </c>
      <c r="K260" s="182">
        <f t="shared" si="10"/>
        <v>426.3</v>
      </c>
    </row>
    <row r="261" spans="1:13" x14ac:dyDescent="0.25">
      <c r="A261" s="147"/>
      <c r="B261" s="148">
        <v>252</v>
      </c>
      <c r="C261" s="159" t="s">
        <v>35</v>
      </c>
      <c r="D261" s="148">
        <v>216082</v>
      </c>
      <c r="E261" s="148" t="s">
        <v>28</v>
      </c>
      <c r="F261" s="148">
        <v>10</v>
      </c>
      <c r="G261" s="186">
        <v>7</v>
      </c>
      <c r="H261" s="186">
        <v>11.35</v>
      </c>
      <c r="I261" s="186">
        <v>6.89</v>
      </c>
      <c r="J261" s="182">
        <f t="shared" si="9"/>
        <v>8.41</v>
      </c>
      <c r="K261" s="182">
        <f t="shared" si="10"/>
        <v>84.1</v>
      </c>
    </row>
    <row r="262" spans="1:13" x14ac:dyDescent="0.25">
      <c r="A262" s="147"/>
      <c r="B262" s="148">
        <v>253</v>
      </c>
      <c r="C262" s="159" t="s">
        <v>677</v>
      </c>
      <c r="D262" s="148">
        <v>351157</v>
      </c>
      <c r="E262" s="148" t="s">
        <v>24</v>
      </c>
      <c r="F262" s="148">
        <v>5</v>
      </c>
      <c r="G262" s="186">
        <v>71.64</v>
      </c>
      <c r="H262" s="186">
        <v>137.28</v>
      </c>
      <c r="I262" s="186">
        <v>141.47999999999999</v>
      </c>
      <c r="J262" s="182">
        <f t="shared" si="9"/>
        <v>116.8</v>
      </c>
      <c r="K262" s="182">
        <f t="shared" si="10"/>
        <v>584</v>
      </c>
      <c r="L262" s="142" t="s">
        <v>678</v>
      </c>
    </row>
    <row r="263" spans="1:13" x14ac:dyDescent="0.25">
      <c r="A263" s="147"/>
      <c r="B263" s="148">
        <v>254</v>
      </c>
      <c r="C263" s="159" t="s">
        <v>77</v>
      </c>
      <c r="D263" s="148">
        <v>150374</v>
      </c>
      <c r="E263" s="148" t="s">
        <v>28</v>
      </c>
      <c r="F263" s="148">
        <v>20</v>
      </c>
      <c r="G263" s="186">
        <v>3.4</v>
      </c>
      <c r="H263" s="186">
        <v>3.5</v>
      </c>
      <c r="I263" s="186">
        <v>5.3</v>
      </c>
      <c r="J263" s="182">
        <f t="shared" si="9"/>
        <v>4.07</v>
      </c>
      <c r="K263" s="182">
        <f t="shared" si="10"/>
        <v>81.400000000000006</v>
      </c>
    </row>
    <row r="264" spans="1:13" ht="45" x14ac:dyDescent="0.25">
      <c r="A264" s="147"/>
      <c r="B264" s="148">
        <v>255</v>
      </c>
      <c r="C264" s="159" t="s">
        <v>98</v>
      </c>
      <c r="D264" s="148">
        <v>27804</v>
      </c>
      <c r="E264" s="148" t="s">
        <v>18</v>
      </c>
      <c r="F264" s="148">
        <v>20</v>
      </c>
      <c r="G264" s="186">
        <v>8.9</v>
      </c>
      <c r="H264" s="186">
        <v>5.59</v>
      </c>
      <c r="I264" s="186">
        <v>5.49</v>
      </c>
      <c r="J264" s="182">
        <f t="shared" si="9"/>
        <v>6.66</v>
      </c>
      <c r="K264" s="182">
        <f t="shared" si="10"/>
        <v>133.19999999999999</v>
      </c>
    </row>
    <row r="265" spans="1:13" ht="30" x14ac:dyDescent="0.25">
      <c r="A265" s="147"/>
      <c r="B265" s="148">
        <v>256</v>
      </c>
      <c r="C265" s="147" t="s">
        <v>99</v>
      </c>
      <c r="D265" s="148">
        <v>27804</v>
      </c>
      <c r="E265" s="148" t="s">
        <v>22</v>
      </c>
      <c r="F265" s="148">
        <v>15</v>
      </c>
      <c r="G265" s="186">
        <v>7.35</v>
      </c>
      <c r="H265" s="186">
        <v>17.920000000000002</v>
      </c>
      <c r="I265" s="186">
        <v>12.9</v>
      </c>
      <c r="J265" s="182">
        <f t="shared" si="9"/>
        <v>12.72</v>
      </c>
      <c r="K265" s="182">
        <f t="shared" si="10"/>
        <v>190.8</v>
      </c>
    </row>
    <row r="266" spans="1:13" ht="30" x14ac:dyDescent="0.25">
      <c r="A266" s="147"/>
      <c r="B266" s="148">
        <v>257</v>
      </c>
      <c r="C266" s="159" t="s">
        <v>536</v>
      </c>
      <c r="D266" s="148">
        <v>27804</v>
      </c>
      <c r="E266" s="148" t="s">
        <v>28</v>
      </c>
      <c r="F266" s="179">
        <v>200</v>
      </c>
      <c r="G266" s="186">
        <v>0.8</v>
      </c>
      <c r="H266" s="186">
        <v>2.58</v>
      </c>
      <c r="I266" s="186">
        <v>1.0900000000000001</v>
      </c>
      <c r="J266" s="182">
        <f t="shared" si="9"/>
        <v>1.49</v>
      </c>
      <c r="K266" s="182">
        <f t="shared" si="10"/>
        <v>298</v>
      </c>
      <c r="L266" s="142" t="s">
        <v>679</v>
      </c>
    </row>
    <row r="267" spans="1:13" x14ac:dyDescent="0.25">
      <c r="A267" s="147"/>
      <c r="B267" s="148">
        <v>258</v>
      </c>
      <c r="C267" s="159" t="s">
        <v>100</v>
      </c>
      <c r="D267" s="148">
        <v>27804</v>
      </c>
      <c r="E267" s="148" t="s">
        <v>18</v>
      </c>
      <c r="F267" s="148">
        <v>50</v>
      </c>
      <c r="G267" s="186">
        <v>1.35</v>
      </c>
      <c r="H267" s="186">
        <v>1.59</v>
      </c>
      <c r="I267" s="186">
        <v>1.69</v>
      </c>
      <c r="J267" s="182">
        <f t="shared" si="9"/>
        <v>1.54</v>
      </c>
      <c r="K267" s="182">
        <f t="shared" si="10"/>
        <v>77</v>
      </c>
    </row>
    <row r="268" spans="1:13" x14ac:dyDescent="0.25">
      <c r="A268" s="147"/>
      <c r="B268" s="148">
        <v>259</v>
      </c>
      <c r="C268" s="159" t="s">
        <v>114</v>
      </c>
      <c r="D268" s="179">
        <v>151041</v>
      </c>
      <c r="E268" s="148" t="s">
        <v>28</v>
      </c>
      <c r="F268" s="148">
        <v>20</v>
      </c>
      <c r="G268" s="186">
        <v>4.6500000000000004</v>
      </c>
      <c r="H268" s="186">
        <v>2.79</v>
      </c>
      <c r="I268" s="186">
        <v>1.91</v>
      </c>
      <c r="J268" s="182">
        <f t="shared" si="9"/>
        <v>3.12</v>
      </c>
      <c r="K268" s="182">
        <f t="shared" si="10"/>
        <v>62.400000000000006</v>
      </c>
      <c r="M268" s="142">
        <v>30279</v>
      </c>
    </row>
    <row r="269" spans="1:13" x14ac:dyDescent="0.25">
      <c r="A269" s="147"/>
      <c r="B269" s="148">
        <v>260</v>
      </c>
      <c r="C269" s="159" t="s">
        <v>115</v>
      </c>
      <c r="D269" s="179">
        <v>151041</v>
      </c>
      <c r="E269" s="148" t="s">
        <v>15</v>
      </c>
      <c r="F269" s="148">
        <v>20</v>
      </c>
      <c r="G269" s="186">
        <v>12.6</v>
      </c>
      <c r="H269" s="186">
        <v>18</v>
      </c>
      <c r="I269" s="186">
        <v>19.600000000000001</v>
      </c>
      <c r="J269" s="182">
        <f t="shared" si="9"/>
        <v>16.73</v>
      </c>
      <c r="K269" s="182">
        <f t="shared" si="10"/>
        <v>334.6</v>
      </c>
      <c r="M269" s="142">
        <v>296307</v>
      </c>
    </row>
    <row r="270" spans="1:13" ht="30" x14ac:dyDescent="0.25">
      <c r="A270" s="147"/>
      <c r="B270" s="148">
        <v>261</v>
      </c>
      <c r="C270" s="159" t="s">
        <v>680</v>
      </c>
      <c r="D270" s="148">
        <v>309847</v>
      </c>
      <c r="E270" s="179" t="s">
        <v>38</v>
      </c>
      <c r="F270" s="179">
        <v>20</v>
      </c>
      <c r="G270" s="186">
        <v>2.88</v>
      </c>
      <c r="H270" s="186">
        <v>5.9</v>
      </c>
      <c r="I270" s="186">
        <v>1.9</v>
      </c>
      <c r="J270" s="182">
        <f t="shared" si="9"/>
        <v>3.56</v>
      </c>
      <c r="K270" s="182">
        <f t="shared" si="10"/>
        <v>71.2</v>
      </c>
      <c r="L270" s="142" t="s">
        <v>681</v>
      </c>
    </row>
    <row r="271" spans="1:13" x14ac:dyDescent="0.25">
      <c r="A271" s="147"/>
      <c r="B271" s="148">
        <v>262</v>
      </c>
      <c r="C271" s="159" t="s">
        <v>118</v>
      </c>
      <c r="D271" s="148">
        <v>243579</v>
      </c>
      <c r="E271" s="148" t="s">
        <v>38</v>
      </c>
      <c r="F271" s="148">
        <v>20</v>
      </c>
      <c r="G271" s="186">
        <v>3.75</v>
      </c>
      <c r="H271" s="186">
        <v>3.9</v>
      </c>
      <c r="I271" s="186">
        <v>6.9</v>
      </c>
      <c r="J271" s="182">
        <f t="shared" si="9"/>
        <v>4.8499999999999996</v>
      </c>
      <c r="K271" s="182">
        <f t="shared" si="10"/>
        <v>97</v>
      </c>
    </row>
    <row r="272" spans="1:13" x14ac:dyDescent="0.25">
      <c r="A272" s="147"/>
      <c r="B272" s="148">
        <v>263</v>
      </c>
      <c r="C272" s="159" t="s">
        <v>132</v>
      </c>
      <c r="D272" s="148">
        <v>30252</v>
      </c>
      <c r="E272" s="148" t="s">
        <v>28</v>
      </c>
      <c r="F272" s="148">
        <v>50</v>
      </c>
      <c r="G272" s="186">
        <v>0.83</v>
      </c>
      <c r="H272" s="186">
        <v>0.95</v>
      </c>
      <c r="I272" s="186">
        <v>0.63</v>
      </c>
      <c r="J272" s="182">
        <f t="shared" si="9"/>
        <v>0.8</v>
      </c>
      <c r="K272" s="182">
        <f t="shared" si="10"/>
        <v>40</v>
      </c>
    </row>
    <row r="273" spans="1:13" ht="120" x14ac:dyDescent="0.25">
      <c r="A273" s="147"/>
      <c r="B273" s="148">
        <v>264</v>
      </c>
      <c r="C273" s="159" t="s">
        <v>537</v>
      </c>
      <c r="D273" s="179">
        <v>34746</v>
      </c>
      <c r="E273" s="148" t="s">
        <v>140</v>
      </c>
      <c r="F273" s="148">
        <v>20</v>
      </c>
      <c r="G273" s="186">
        <v>15.5</v>
      </c>
      <c r="H273" s="186">
        <v>9.49</v>
      </c>
      <c r="I273" s="186">
        <v>11.61</v>
      </c>
      <c r="J273" s="182">
        <f t="shared" si="9"/>
        <v>12.2</v>
      </c>
      <c r="K273" s="182">
        <f t="shared" si="10"/>
        <v>244</v>
      </c>
      <c r="M273" s="142" t="s">
        <v>694</v>
      </c>
    </row>
    <row r="274" spans="1:13" x14ac:dyDescent="0.25">
      <c r="A274" s="147"/>
      <c r="B274" s="148">
        <v>265</v>
      </c>
      <c r="C274" s="159" t="s">
        <v>538</v>
      </c>
      <c r="D274" s="148">
        <v>242252</v>
      </c>
      <c r="E274" s="148" t="s">
        <v>28</v>
      </c>
      <c r="F274" s="148">
        <v>25</v>
      </c>
      <c r="G274" s="186">
        <v>5.23</v>
      </c>
      <c r="H274" s="186">
        <v>4.53</v>
      </c>
      <c r="I274" s="186">
        <v>6.22</v>
      </c>
      <c r="J274" s="182">
        <f t="shared" si="9"/>
        <v>5.33</v>
      </c>
      <c r="K274" s="182">
        <f t="shared" si="10"/>
        <v>133.25</v>
      </c>
    </row>
    <row r="275" spans="1:13" x14ac:dyDescent="0.25">
      <c r="A275" s="147"/>
      <c r="B275" s="148">
        <v>266</v>
      </c>
      <c r="C275" s="159" t="s">
        <v>539</v>
      </c>
      <c r="D275" s="148">
        <v>381508</v>
      </c>
      <c r="E275" s="148" t="s">
        <v>28</v>
      </c>
      <c r="F275" s="148">
        <v>25</v>
      </c>
      <c r="G275" s="186">
        <v>8.1</v>
      </c>
      <c r="H275" s="186">
        <v>7</v>
      </c>
      <c r="I275" s="186">
        <v>9.8000000000000007</v>
      </c>
      <c r="J275" s="182">
        <f t="shared" si="9"/>
        <v>8.3000000000000007</v>
      </c>
      <c r="K275" s="182">
        <f t="shared" si="10"/>
        <v>207.50000000000003</v>
      </c>
    </row>
    <row r="276" spans="1:13" x14ac:dyDescent="0.25">
      <c r="A276" s="414" t="s">
        <v>527</v>
      </c>
      <c r="B276" s="148">
        <v>267</v>
      </c>
      <c r="C276" s="159" t="s">
        <v>541</v>
      </c>
      <c r="D276" s="148">
        <v>63320</v>
      </c>
      <c r="E276" s="148" t="s">
        <v>163</v>
      </c>
      <c r="F276" s="148">
        <v>30</v>
      </c>
      <c r="G276" s="186">
        <v>3.08</v>
      </c>
      <c r="H276" s="186">
        <v>4.99</v>
      </c>
      <c r="I276" s="186">
        <v>4.2</v>
      </c>
      <c r="J276" s="182">
        <f t="shared" si="9"/>
        <v>4.09</v>
      </c>
      <c r="K276" s="182">
        <f t="shared" si="10"/>
        <v>122.69999999999999</v>
      </c>
    </row>
    <row r="277" spans="1:13" x14ac:dyDescent="0.25">
      <c r="A277" s="415"/>
      <c r="B277" s="148">
        <v>268</v>
      </c>
      <c r="C277" s="159" t="s">
        <v>542</v>
      </c>
      <c r="D277" s="148">
        <v>63320</v>
      </c>
      <c r="E277" s="148" t="s">
        <v>163</v>
      </c>
      <c r="F277" s="148">
        <v>30</v>
      </c>
      <c r="G277" s="186">
        <v>3</v>
      </c>
      <c r="H277" s="186">
        <v>3.45</v>
      </c>
      <c r="I277" s="186">
        <v>4.99</v>
      </c>
      <c r="J277" s="182">
        <f t="shared" si="9"/>
        <v>3.81</v>
      </c>
      <c r="K277" s="182">
        <f t="shared" si="10"/>
        <v>114.3</v>
      </c>
    </row>
    <row r="278" spans="1:13" x14ac:dyDescent="0.25">
      <c r="A278" s="416"/>
      <c r="B278" s="148">
        <v>269</v>
      </c>
      <c r="C278" s="159" t="s">
        <v>543</v>
      </c>
      <c r="D278" s="148">
        <v>63320</v>
      </c>
      <c r="E278" s="148" t="s">
        <v>163</v>
      </c>
      <c r="F278" s="148">
        <v>30</v>
      </c>
      <c r="G278" s="186">
        <v>2.25</v>
      </c>
      <c r="H278" s="186">
        <v>4</v>
      </c>
      <c r="I278" s="186">
        <v>4.2</v>
      </c>
      <c r="J278" s="182">
        <f t="shared" si="9"/>
        <v>3.48</v>
      </c>
      <c r="K278" s="182">
        <f t="shared" si="10"/>
        <v>104.4</v>
      </c>
    </row>
    <row r="279" spans="1:13" x14ac:dyDescent="0.25">
      <c r="A279" s="147"/>
      <c r="B279" s="148">
        <v>270</v>
      </c>
      <c r="C279" s="159" t="s">
        <v>173</v>
      </c>
      <c r="D279" s="148">
        <v>416112</v>
      </c>
      <c r="E279" s="148" t="s">
        <v>28</v>
      </c>
      <c r="F279" s="148">
        <v>10</v>
      </c>
      <c r="G279" s="186">
        <v>5.34</v>
      </c>
      <c r="H279" s="186">
        <v>4.8899999999999997</v>
      </c>
      <c r="I279" s="186">
        <v>3.4</v>
      </c>
      <c r="J279" s="182">
        <f t="shared" si="9"/>
        <v>4.54</v>
      </c>
      <c r="K279" s="182">
        <f t="shared" si="10"/>
        <v>45.4</v>
      </c>
    </row>
    <row r="280" spans="1:13" x14ac:dyDescent="0.25">
      <c r="A280" s="147"/>
      <c r="B280" s="148">
        <v>271</v>
      </c>
      <c r="C280" s="159" t="s">
        <v>174</v>
      </c>
      <c r="D280" s="148">
        <v>137057</v>
      </c>
      <c r="E280" s="148" t="s">
        <v>106</v>
      </c>
      <c r="F280" s="148">
        <v>10</v>
      </c>
      <c r="G280" s="186">
        <v>4</v>
      </c>
      <c r="H280" s="186">
        <v>5</v>
      </c>
      <c r="I280" s="186">
        <v>6.17</v>
      </c>
      <c r="J280" s="182">
        <f t="shared" si="9"/>
        <v>5.0599999999999996</v>
      </c>
      <c r="K280" s="182">
        <f t="shared" si="10"/>
        <v>50.599999999999994</v>
      </c>
    </row>
    <row r="281" spans="1:13" ht="30" x14ac:dyDescent="0.25">
      <c r="A281" s="147"/>
      <c r="B281" s="148">
        <v>272</v>
      </c>
      <c r="C281" s="201" t="s">
        <v>686</v>
      </c>
      <c r="D281" s="179">
        <v>965</v>
      </c>
      <c r="E281" s="179" t="s">
        <v>15</v>
      </c>
      <c r="F281" s="179">
        <v>200</v>
      </c>
      <c r="G281" s="202">
        <v>59.9</v>
      </c>
      <c r="H281" s="202">
        <v>58.24</v>
      </c>
      <c r="I281" s="202">
        <v>86.29</v>
      </c>
      <c r="J281" s="182">
        <f t="shared" si="9"/>
        <v>68.14</v>
      </c>
      <c r="K281" s="182">
        <f t="shared" si="10"/>
        <v>13628</v>
      </c>
      <c r="L281" s="1" t="s">
        <v>685</v>
      </c>
    </row>
    <row r="282" spans="1:13" ht="90" x14ac:dyDescent="0.25">
      <c r="A282" s="147"/>
      <c r="B282" s="148">
        <v>273</v>
      </c>
      <c r="C282" s="159" t="s">
        <v>544</v>
      </c>
      <c r="D282" s="148">
        <v>137057</v>
      </c>
      <c r="E282" s="148" t="s">
        <v>28</v>
      </c>
      <c r="F282" s="148">
        <v>30</v>
      </c>
      <c r="G282" s="186">
        <v>2.15</v>
      </c>
      <c r="H282" s="186">
        <v>5</v>
      </c>
      <c r="I282" s="186">
        <v>5.3</v>
      </c>
      <c r="J282" s="182">
        <f t="shared" si="9"/>
        <v>4.1500000000000004</v>
      </c>
      <c r="K282" s="182">
        <f t="shared" si="10"/>
        <v>124.50000000000001</v>
      </c>
    </row>
    <row r="283" spans="1:13" ht="45" x14ac:dyDescent="0.25">
      <c r="A283" s="147"/>
      <c r="B283" s="148">
        <v>274</v>
      </c>
      <c r="C283" s="159" t="s">
        <v>176</v>
      </c>
      <c r="D283" s="148">
        <v>137057</v>
      </c>
      <c r="E283" s="148" t="s">
        <v>129</v>
      </c>
      <c r="F283" s="148">
        <v>5</v>
      </c>
      <c r="G283" s="186">
        <v>104.36</v>
      </c>
      <c r="H283" s="186">
        <v>125</v>
      </c>
      <c r="I283" s="186">
        <v>169</v>
      </c>
      <c r="J283" s="182">
        <f t="shared" si="9"/>
        <v>132.79</v>
      </c>
      <c r="K283" s="182">
        <f t="shared" si="10"/>
        <v>663.94999999999993</v>
      </c>
    </row>
    <row r="284" spans="1:13" ht="30" x14ac:dyDescent="0.25">
      <c r="A284" s="147"/>
      <c r="B284" s="148">
        <v>275</v>
      </c>
      <c r="C284" s="159" t="s">
        <v>545</v>
      </c>
      <c r="D284" s="148">
        <v>301404</v>
      </c>
      <c r="E284" s="148" t="s">
        <v>24</v>
      </c>
      <c r="F284" s="148">
        <v>70</v>
      </c>
      <c r="G284" s="186">
        <v>45.6</v>
      </c>
      <c r="H284" s="186">
        <v>70.2</v>
      </c>
      <c r="I284" s="186">
        <v>68.23</v>
      </c>
      <c r="J284" s="182">
        <f t="shared" si="9"/>
        <v>61.34</v>
      </c>
      <c r="K284" s="182">
        <f t="shared" si="10"/>
        <v>4293.8</v>
      </c>
    </row>
    <row r="285" spans="1:13" customFormat="1" ht="15.75" x14ac:dyDescent="0.25">
      <c r="A285" s="84"/>
      <c r="B285" s="148">
        <v>276</v>
      </c>
      <c r="C285" s="95" t="s">
        <v>687</v>
      </c>
      <c r="D285" s="167">
        <v>38369</v>
      </c>
      <c r="E285" s="97" t="s">
        <v>28</v>
      </c>
      <c r="F285" s="98">
        <v>30</v>
      </c>
      <c r="G285" s="182">
        <v>31.27</v>
      </c>
      <c r="H285" s="182">
        <v>29.7</v>
      </c>
      <c r="I285" s="182">
        <v>27.99</v>
      </c>
      <c r="J285" s="182">
        <f t="shared" si="9"/>
        <v>29.65</v>
      </c>
      <c r="K285" s="182">
        <f t="shared" si="10"/>
        <v>889.5</v>
      </c>
      <c r="M285" s="87"/>
    </row>
    <row r="286" spans="1:13" customFormat="1" ht="31.5" x14ac:dyDescent="0.25">
      <c r="A286" s="84"/>
      <c r="B286" s="148">
        <v>277</v>
      </c>
      <c r="C286" s="95" t="s">
        <v>220</v>
      </c>
      <c r="D286" s="167">
        <v>150425</v>
      </c>
      <c r="E286" s="97" t="s">
        <v>28</v>
      </c>
      <c r="F286" s="98">
        <v>30</v>
      </c>
      <c r="G286" s="182">
        <v>32.49</v>
      </c>
      <c r="H286" s="182">
        <v>29.5</v>
      </c>
      <c r="I286" s="182">
        <v>37.229999999999997</v>
      </c>
      <c r="J286" s="182">
        <f t="shared" si="9"/>
        <v>33.07</v>
      </c>
      <c r="K286" s="182">
        <f t="shared" si="10"/>
        <v>992.1</v>
      </c>
      <c r="M286" s="87"/>
    </row>
    <row r="287" spans="1:13" x14ac:dyDescent="0.25">
      <c r="A287" s="147"/>
      <c r="B287" s="148">
        <v>278</v>
      </c>
      <c r="C287" s="159" t="s">
        <v>226</v>
      </c>
      <c r="D287" s="148">
        <v>137057</v>
      </c>
      <c r="E287" s="148" t="s">
        <v>28</v>
      </c>
      <c r="F287" s="148">
        <v>70</v>
      </c>
      <c r="G287" s="186">
        <v>15.39</v>
      </c>
      <c r="H287" s="186">
        <v>21.5</v>
      </c>
      <c r="I287" s="186">
        <v>22.9</v>
      </c>
      <c r="J287" s="182">
        <f t="shared" si="9"/>
        <v>19.93</v>
      </c>
      <c r="K287" s="182">
        <f t="shared" si="10"/>
        <v>1395.1</v>
      </c>
    </row>
    <row r="288" spans="1:13" ht="30" x14ac:dyDescent="0.25">
      <c r="A288" s="147"/>
      <c r="B288" s="148">
        <v>279</v>
      </c>
      <c r="C288" s="159" t="s">
        <v>546</v>
      </c>
      <c r="D288" s="148">
        <v>98612</v>
      </c>
      <c r="E288" s="148" t="s">
        <v>28</v>
      </c>
      <c r="F288" s="148">
        <v>20</v>
      </c>
      <c r="G288" s="186">
        <v>5.19</v>
      </c>
      <c r="H288" s="186">
        <v>5.81</v>
      </c>
      <c r="I288" s="186">
        <v>4.6500000000000004</v>
      </c>
      <c r="J288" s="182">
        <f t="shared" si="9"/>
        <v>5.22</v>
      </c>
      <c r="K288" s="182">
        <f t="shared" si="10"/>
        <v>104.39999999999999</v>
      </c>
    </row>
    <row r="289" spans="1:12" x14ac:dyDescent="0.25">
      <c r="A289" s="147"/>
      <c r="B289" s="148">
        <v>280</v>
      </c>
      <c r="C289" s="159" t="s">
        <v>547</v>
      </c>
      <c r="D289" s="148">
        <v>30228</v>
      </c>
      <c r="E289" s="148" t="s">
        <v>28</v>
      </c>
      <c r="F289" s="148">
        <v>10</v>
      </c>
      <c r="G289" s="186">
        <v>34.99</v>
      </c>
      <c r="H289" s="186">
        <v>25.6</v>
      </c>
      <c r="I289" s="186">
        <v>39.9</v>
      </c>
      <c r="J289" s="182">
        <f t="shared" si="9"/>
        <v>33.5</v>
      </c>
      <c r="K289" s="182">
        <f t="shared" si="10"/>
        <v>335</v>
      </c>
    </row>
    <row r="290" spans="1:12" x14ac:dyDescent="0.25">
      <c r="A290" s="147"/>
      <c r="B290" s="148">
        <v>281</v>
      </c>
      <c r="C290" s="159" t="s">
        <v>548</v>
      </c>
      <c r="D290" s="148">
        <v>30414</v>
      </c>
      <c r="E290" s="148" t="s">
        <v>38</v>
      </c>
      <c r="F290" s="148">
        <v>10</v>
      </c>
      <c r="G290" s="186">
        <v>6.75</v>
      </c>
      <c r="H290" s="186">
        <v>8.35</v>
      </c>
      <c r="I290" s="186">
        <v>5.89</v>
      </c>
      <c r="J290" s="182">
        <f t="shared" si="9"/>
        <v>7</v>
      </c>
      <c r="K290" s="182">
        <f t="shared" si="10"/>
        <v>70</v>
      </c>
    </row>
    <row r="291" spans="1:12" x14ac:dyDescent="0.25">
      <c r="A291" s="147"/>
      <c r="B291" s="148">
        <v>282</v>
      </c>
      <c r="C291" s="159" t="s">
        <v>549</v>
      </c>
      <c r="D291" s="148">
        <v>226795</v>
      </c>
      <c r="E291" s="148" t="s">
        <v>24</v>
      </c>
      <c r="F291" s="148">
        <v>20</v>
      </c>
      <c r="G291" s="186">
        <v>8.98</v>
      </c>
      <c r="H291" s="186">
        <v>10.19</v>
      </c>
      <c r="I291" s="186">
        <v>9.09</v>
      </c>
      <c r="J291" s="182">
        <f t="shared" si="9"/>
        <v>9.42</v>
      </c>
      <c r="K291" s="182">
        <f t="shared" si="10"/>
        <v>188.4</v>
      </c>
    </row>
    <row r="292" spans="1:12" x14ac:dyDescent="0.25">
      <c r="A292" s="147"/>
      <c r="B292" s="148">
        <v>283</v>
      </c>
      <c r="C292" s="159" t="s">
        <v>236</v>
      </c>
      <c r="D292" s="148">
        <v>253197</v>
      </c>
      <c r="E292" s="148" t="s">
        <v>22</v>
      </c>
      <c r="F292" s="148">
        <v>25</v>
      </c>
      <c r="G292" s="186">
        <v>11.8</v>
      </c>
      <c r="H292" s="186">
        <v>25</v>
      </c>
      <c r="I292" s="186">
        <v>16.52</v>
      </c>
      <c r="J292" s="182">
        <f t="shared" si="9"/>
        <v>17.77</v>
      </c>
      <c r="K292" s="182">
        <f t="shared" si="10"/>
        <v>444.25</v>
      </c>
    </row>
    <row r="293" spans="1:12" x14ac:dyDescent="0.25">
      <c r="A293" s="147"/>
      <c r="B293" s="148">
        <v>284</v>
      </c>
      <c r="C293" s="159" t="s">
        <v>550</v>
      </c>
      <c r="D293" s="148">
        <v>297943</v>
      </c>
      <c r="E293" s="148" t="s">
        <v>38</v>
      </c>
      <c r="F293" s="148">
        <v>30</v>
      </c>
      <c r="G293" s="186">
        <v>11.76</v>
      </c>
      <c r="H293" s="186">
        <v>11.88</v>
      </c>
      <c r="I293" s="186">
        <v>12.23</v>
      </c>
      <c r="J293" s="182">
        <f t="shared" si="9"/>
        <v>11.96</v>
      </c>
      <c r="K293" s="182">
        <f t="shared" si="10"/>
        <v>358.8</v>
      </c>
    </row>
    <row r="294" spans="1:12" x14ac:dyDescent="0.25">
      <c r="A294" s="147"/>
      <c r="B294" s="148">
        <v>285</v>
      </c>
      <c r="C294" s="159" t="s">
        <v>551</v>
      </c>
      <c r="D294" s="148">
        <v>150577</v>
      </c>
      <c r="E294" s="148" t="s">
        <v>28</v>
      </c>
      <c r="F294" s="148">
        <v>150</v>
      </c>
      <c r="G294" s="186">
        <v>2.39</v>
      </c>
      <c r="H294" s="186">
        <v>3.19</v>
      </c>
      <c r="I294" s="186">
        <v>2.97</v>
      </c>
      <c r="J294" s="182">
        <f t="shared" si="9"/>
        <v>2.85</v>
      </c>
      <c r="K294" s="182">
        <f t="shared" si="10"/>
        <v>427.5</v>
      </c>
    </row>
    <row r="295" spans="1:12" ht="30" x14ac:dyDescent="0.25">
      <c r="A295" s="414" t="s">
        <v>529</v>
      </c>
      <c r="B295" s="148">
        <v>286</v>
      </c>
      <c r="C295" s="147" t="s">
        <v>553</v>
      </c>
      <c r="D295" s="148">
        <v>150577</v>
      </c>
      <c r="E295" s="148" t="s">
        <v>38</v>
      </c>
      <c r="F295" s="148">
        <v>200</v>
      </c>
      <c r="G295" s="186">
        <v>10.26</v>
      </c>
      <c r="H295" s="186">
        <v>13.44</v>
      </c>
      <c r="I295" s="186">
        <v>6.3</v>
      </c>
      <c r="J295" s="182">
        <f t="shared" si="9"/>
        <v>10</v>
      </c>
      <c r="K295" s="182">
        <f t="shared" si="10"/>
        <v>2000</v>
      </c>
    </row>
    <row r="296" spans="1:12" ht="30" x14ac:dyDescent="0.25">
      <c r="A296" s="415"/>
      <c r="B296" s="148">
        <v>287</v>
      </c>
      <c r="C296" s="159" t="s">
        <v>597</v>
      </c>
      <c r="D296" s="148">
        <v>150577</v>
      </c>
      <c r="E296" s="148" t="s">
        <v>38</v>
      </c>
      <c r="F296" s="148">
        <v>150</v>
      </c>
      <c r="G296" s="186">
        <v>6.83</v>
      </c>
      <c r="H296" s="186">
        <v>9.18</v>
      </c>
      <c r="I296" s="186">
        <v>5.29</v>
      </c>
      <c r="J296" s="182">
        <f t="shared" si="9"/>
        <v>7.1</v>
      </c>
      <c r="K296" s="182">
        <f t="shared" si="10"/>
        <v>1065</v>
      </c>
    </row>
    <row r="297" spans="1:12" ht="30" x14ac:dyDescent="0.25">
      <c r="A297" s="416"/>
      <c r="B297" s="148">
        <v>288</v>
      </c>
      <c r="C297" s="159" t="s">
        <v>554</v>
      </c>
      <c r="D297" s="148">
        <v>150577</v>
      </c>
      <c r="E297" s="148" t="s">
        <v>38</v>
      </c>
      <c r="F297" s="148">
        <v>150</v>
      </c>
      <c r="G297" s="186">
        <v>6.9</v>
      </c>
      <c r="H297" s="186">
        <v>12.21</v>
      </c>
      <c r="I297" s="186">
        <v>8.93</v>
      </c>
      <c r="J297" s="182">
        <f t="shared" si="9"/>
        <v>9.35</v>
      </c>
      <c r="K297" s="182">
        <f t="shared" si="10"/>
        <v>1402.5</v>
      </c>
    </row>
    <row r="298" spans="1:12" ht="60" x14ac:dyDescent="0.25">
      <c r="A298" s="147"/>
      <c r="B298" s="148">
        <v>289</v>
      </c>
      <c r="C298" s="159" t="s">
        <v>555</v>
      </c>
      <c r="D298" s="148">
        <v>236605</v>
      </c>
      <c r="E298" s="148" t="s">
        <v>18</v>
      </c>
      <c r="F298" s="148">
        <v>25</v>
      </c>
      <c r="G298" s="186">
        <v>5.36</v>
      </c>
      <c r="H298" s="186">
        <v>6.52</v>
      </c>
      <c r="I298" s="186">
        <v>7.29</v>
      </c>
      <c r="J298" s="182">
        <f t="shared" si="9"/>
        <v>6.39</v>
      </c>
      <c r="K298" s="182">
        <f t="shared" si="10"/>
        <v>159.75</v>
      </c>
    </row>
    <row r="299" spans="1:12" ht="30" x14ac:dyDescent="0.25">
      <c r="A299" s="147"/>
      <c r="B299" s="148">
        <v>290</v>
      </c>
      <c r="C299" s="159" t="s">
        <v>695</v>
      </c>
      <c r="D299" s="148">
        <v>334178</v>
      </c>
      <c r="E299" s="179" t="s">
        <v>28</v>
      </c>
      <c r="F299" s="148">
        <v>50</v>
      </c>
      <c r="G299" s="186">
        <v>720</v>
      </c>
      <c r="H299" s="186">
        <v>547.20000000000005</v>
      </c>
      <c r="I299" s="186">
        <v>443.6</v>
      </c>
      <c r="J299" s="182">
        <f t="shared" si="9"/>
        <v>570.27</v>
      </c>
      <c r="K299" s="182">
        <f t="shared" si="10"/>
        <v>28513.5</v>
      </c>
    </row>
    <row r="300" spans="1:12" x14ac:dyDescent="0.25">
      <c r="A300" s="147"/>
      <c r="B300" s="148">
        <v>291</v>
      </c>
      <c r="C300" s="159" t="s">
        <v>249</v>
      </c>
      <c r="D300" s="148">
        <v>234154</v>
      </c>
      <c r="E300" s="148" t="s">
        <v>38</v>
      </c>
      <c r="F300" s="148">
        <v>200</v>
      </c>
      <c r="G300" s="186">
        <v>10.99</v>
      </c>
      <c r="H300" s="186">
        <v>47.92</v>
      </c>
      <c r="I300" s="186">
        <v>34.979999999999997</v>
      </c>
      <c r="J300" s="182">
        <f t="shared" si="9"/>
        <v>31.3</v>
      </c>
      <c r="K300" s="182">
        <f t="shared" si="10"/>
        <v>6260</v>
      </c>
    </row>
    <row r="301" spans="1:12" x14ac:dyDescent="0.25">
      <c r="A301" s="147"/>
      <c r="B301" s="148">
        <v>292</v>
      </c>
      <c r="C301" s="159" t="s">
        <v>598</v>
      </c>
      <c r="D301" s="148">
        <v>151014</v>
      </c>
      <c r="E301" s="148" t="s">
        <v>28</v>
      </c>
      <c r="F301" s="148">
        <v>30</v>
      </c>
      <c r="G301" s="186">
        <v>22.61</v>
      </c>
      <c r="H301" s="186">
        <v>34.65</v>
      </c>
      <c r="I301" s="186">
        <v>62.72</v>
      </c>
      <c r="J301" s="182">
        <f t="shared" si="9"/>
        <v>39.99</v>
      </c>
      <c r="K301" s="182">
        <f t="shared" si="10"/>
        <v>1199.7</v>
      </c>
    </row>
    <row r="302" spans="1:12" x14ac:dyDescent="0.25">
      <c r="A302" s="147"/>
      <c r="B302" s="148">
        <v>293</v>
      </c>
      <c r="C302" s="159" t="s">
        <v>599</v>
      </c>
      <c r="D302" s="148">
        <v>151014</v>
      </c>
      <c r="E302" s="148" t="s">
        <v>28</v>
      </c>
      <c r="F302" s="148">
        <v>30</v>
      </c>
      <c r="G302" s="186">
        <v>7.4</v>
      </c>
      <c r="H302" s="186">
        <v>19.04</v>
      </c>
      <c r="I302" s="186">
        <v>9.1999999999999993</v>
      </c>
      <c r="J302" s="182">
        <f t="shared" si="9"/>
        <v>11.88</v>
      </c>
      <c r="K302" s="182">
        <f t="shared" si="10"/>
        <v>356.40000000000003</v>
      </c>
    </row>
    <row r="303" spans="1:12" x14ac:dyDescent="0.25">
      <c r="A303" s="147"/>
      <c r="B303" s="148">
        <v>294</v>
      </c>
      <c r="C303" s="159" t="s">
        <v>254</v>
      </c>
      <c r="D303" s="148">
        <v>151014</v>
      </c>
      <c r="E303" s="148" t="s">
        <v>28</v>
      </c>
      <c r="F303" s="148">
        <v>30</v>
      </c>
      <c r="G303" s="186">
        <v>15.63</v>
      </c>
      <c r="H303" s="186">
        <v>17.489999999999998</v>
      </c>
      <c r="I303" s="186">
        <v>24.84</v>
      </c>
      <c r="J303" s="182">
        <f t="shared" si="9"/>
        <v>19.32</v>
      </c>
      <c r="K303" s="182">
        <f t="shared" si="10"/>
        <v>579.6</v>
      </c>
    </row>
    <row r="304" spans="1:12" x14ac:dyDescent="0.25">
      <c r="A304" s="147"/>
      <c r="B304" s="148">
        <v>295</v>
      </c>
      <c r="C304" s="159" t="s">
        <v>682</v>
      </c>
      <c r="D304" s="148">
        <v>151014</v>
      </c>
      <c r="E304" s="148" t="s">
        <v>28</v>
      </c>
      <c r="F304" s="148">
        <v>30</v>
      </c>
      <c r="G304" s="186">
        <v>4.29</v>
      </c>
      <c r="H304" s="186">
        <v>3.5</v>
      </c>
      <c r="I304" s="186">
        <v>1.53</v>
      </c>
      <c r="J304" s="182">
        <f t="shared" si="9"/>
        <v>3.11</v>
      </c>
      <c r="K304" s="182">
        <f t="shared" si="10"/>
        <v>93.3</v>
      </c>
      <c r="L304" s="142" t="s">
        <v>683</v>
      </c>
    </row>
    <row r="305" spans="1:11" x14ac:dyDescent="0.25">
      <c r="A305" s="160"/>
      <c r="B305" s="148">
        <v>296</v>
      </c>
      <c r="C305" s="161" t="s">
        <v>256</v>
      </c>
      <c r="D305" s="203">
        <v>98612</v>
      </c>
      <c r="E305" s="188" t="s">
        <v>140</v>
      </c>
      <c r="F305" s="188">
        <v>20</v>
      </c>
      <c r="G305" s="186">
        <v>40.92</v>
      </c>
      <c r="H305" s="186">
        <v>39.950000000000003</v>
      </c>
      <c r="I305" s="186">
        <v>26</v>
      </c>
      <c r="J305" s="182">
        <f t="shared" si="9"/>
        <v>35.619999999999997</v>
      </c>
      <c r="K305" s="182">
        <f t="shared" si="10"/>
        <v>712.4</v>
      </c>
    </row>
    <row r="306" spans="1:11" x14ac:dyDescent="0.25">
      <c r="A306" s="162"/>
      <c r="B306" s="163"/>
      <c r="C306" s="162"/>
      <c r="D306" s="163"/>
      <c r="E306" s="162"/>
      <c r="F306" s="163"/>
      <c r="J306" s="193" t="s">
        <v>602</v>
      </c>
      <c r="K306" s="182">
        <f>SUM(K257:K305)</f>
        <v>71938.849999999991</v>
      </c>
    </row>
    <row r="307" spans="1:11" x14ac:dyDescent="0.25">
      <c r="A307" s="154" t="s">
        <v>556</v>
      </c>
      <c r="B307" s="155"/>
      <c r="C307" s="156"/>
      <c r="D307" s="155"/>
      <c r="E307" s="156"/>
      <c r="F307" s="155"/>
    </row>
    <row r="308" spans="1:11" x14ac:dyDescent="0.25">
      <c r="A308" s="157"/>
      <c r="B308" s="158"/>
      <c r="C308" s="157"/>
      <c r="D308" s="158"/>
      <c r="E308" s="157"/>
      <c r="F308" s="158"/>
    </row>
    <row r="309" spans="1:11" x14ac:dyDescent="0.25">
      <c r="A309" s="144" t="s">
        <v>408</v>
      </c>
      <c r="B309" s="145" t="s">
        <v>3</v>
      </c>
      <c r="C309" s="145" t="s">
        <v>4</v>
      </c>
      <c r="D309" s="144" t="s">
        <v>5</v>
      </c>
      <c r="E309" s="145" t="s">
        <v>6</v>
      </c>
      <c r="F309" s="145" t="s">
        <v>7</v>
      </c>
      <c r="G309" s="144" t="s">
        <v>8</v>
      </c>
      <c r="H309" s="145" t="s">
        <v>9</v>
      </c>
      <c r="I309" s="145" t="s">
        <v>10</v>
      </c>
      <c r="J309" s="144" t="s">
        <v>11</v>
      </c>
      <c r="K309" s="194" t="s">
        <v>12</v>
      </c>
    </row>
    <row r="310" spans="1:11" x14ac:dyDescent="0.25">
      <c r="A310" s="147"/>
      <c r="B310" s="148">
        <v>297</v>
      </c>
      <c r="C310" s="147" t="s">
        <v>557</v>
      </c>
      <c r="D310" s="148">
        <v>295332</v>
      </c>
      <c r="E310" s="148" t="s">
        <v>15</v>
      </c>
      <c r="F310" s="148">
        <v>200</v>
      </c>
      <c r="G310" s="186">
        <v>22.2</v>
      </c>
      <c r="H310" s="186">
        <v>29.49</v>
      </c>
      <c r="I310" s="186">
        <v>41.16</v>
      </c>
      <c r="J310" s="182">
        <f t="shared" ref="J310:J356" si="11">ROUND(AVERAGE(G310:I310),2)</f>
        <v>30.95</v>
      </c>
      <c r="K310" s="182">
        <f t="shared" ref="K310:K356" si="12">J310*F310</f>
        <v>6190</v>
      </c>
    </row>
    <row r="311" spans="1:11" ht="45" x14ac:dyDescent="0.25">
      <c r="A311" s="147"/>
      <c r="B311" s="148">
        <v>298</v>
      </c>
      <c r="C311" s="147" t="s">
        <v>558</v>
      </c>
      <c r="D311" s="148">
        <v>278920</v>
      </c>
      <c r="E311" s="148" t="s">
        <v>18</v>
      </c>
      <c r="F311" s="148">
        <v>200</v>
      </c>
      <c r="G311" s="186">
        <v>3.34</v>
      </c>
      <c r="H311" s="186">
        <v>6.25</v>
      </c>
      <c r="I311" s="186">
        <v>3.04</v>
      </c>
      <c r="J311" s="182">
        <f t="shared" si="11"/>
        <v>4.21</v>
      </c>
      <c r="K311" s="182">
        <f t="shared" si="12"/>
        <v>842</v>
      </c>
    </row>
    <row r="312" spans="1:11" x14ac:dyDescent="0.25">
      <c r="A312" s="417" t="s">
        <v>540</v>
      </c>
      <c r="B312" s="148">
        <v>299</v>
      </c>
      <c r="C312" s="147" t="s">
        <v>20</v>
      </c>
      <c r="D312" s="148">
        <v>9873</v>
      </c>
      <c r="E312" s="148" t="s">
        <v>15</v>
      </c>
      <c r="F312" s="148">
        <v>300</v>
      </c>
      <c r="G312" s="186">
        <v>18</v>
      </c>
      <c r="H312" s="186">
        <v>24</v>
      </c>
      <c r="I312" s="186">
        <v>15.48</v>
      </c>
      <c r="J312" s="182">
        <f t="shared" si="11"/>
        <v>19.16</v>
      </c>
      <c r="K312" s="182">
        <f t="shared" si="12"/>
        <v>5748</v>
      </c>
    </row>
    <row r="313" spans="1:11" x14ac:dyDescent="0.25">
      <c r="A313" s="417"/>
      <c r="B313" s="148">
        <v>300</v>
      </c>
      <c r="C313" s="147" t="s">
        <v>19</v>
      </c>
      <c r="D313" s="148">
        <v>9873</v>
      </c>
      <c r="E313" s="148" t="s">
        <v>15</v>
      </c>
      <c r="F313" s="148">
        <v>500</v>
      </c>
      <c r="G313" s="186">
        <v>9.84</v>
      </c>
      <c r="H313" s="186">
        <v>14.39</v>
      </c>
      <c r="I313" s="186">
        <v>22.02</v>
      </c>
      <c r="J313" s="182">
        <f t="shared" si="11"/>
        <v>15.42</v>
      </c>
      <c r="K313" s="182">
        <f t="shared" si="12"/>
        <v>7710</v>
      </c>
    </row>
    <row r="314" spans="1:11" x14ac:dyDescent="0.25">
      <c r="A314" s="164"/>
      <c r="B314" s="148">
        <v>301</v>
      </c>
      <c r="C314" s="147" t="s">
        <v>21</v>
      </c>
      <c r="D314" s="148">
        <v>9873</v>
      </c>
      <c r="E314" s="148" t="s">
        <v>22</v>
      </c>
      <c r="F314" s="151">
        <v>1200</v>
      </c>
      <c r="G314" s="186">
        <v>13.32</v>
      </c>
      <c r="H314" s="186">
        <v>16</v>
      </c>
      <c r="I314" s="186">
        <v>14</v>
      </c>
      <c r="J314" s="182">
        <f t="shared" si="11"/>
        <v>14.44</v>
      </c>
      <c r="K314" s="182">
        <f t="shared" si="12"/>
        <v>17328</v>
      </c>
    </row>
    <row r="315" spans="1:11" ht="30" x14ac:dyDescent="0.25">
      <c r="A315" s="147"/>
      <c r="B315" s="148">
        <v>302</v>
      </c>
      <c r="C315" s="147" t="s">
        <v>560</v>
      </c>
      <c r="D315" s="148">
        <v>9695</v>
      </c>
      <c r="E315" s="148" t="s">
        <v>28</v>
      </c>
      <c r="F315" s="148"/>
      <c r="G315" s="186">
        <v>24</v>
      </c>
      <c r="H315" s="186">
        <v>40</v>
      </c>
      <c r="I315" s="186">
        <v>37.33</v>
      </c>
      <c r="J315" s="182">
        <f t="shared" si="11"/>
        <v>33.78</v>
      </c>
      <c r="K315" s="182">
        <f t="shared" si="12"/>
        <v>0</v>
      </c>
    </row>
    <row r="316" spans="1:11" ht="360" x14ac:dyDescent="0.25">
      <c r="A316" s="147"/>
      <c r="B316" s="148">
        <v>303</v>
      </c>
      <c r="C316" s="147" t="s">
        <v>561</v>
      </c>
      <c r="D316" s="148">
        <v>9725</v>
      </c>
      <c r="E316" s="148" t="s">
        <v>38</v>
      </c>
      <c r="F316" s="151">
        <v>3000</v>
      </c>
      <c r="G316" s="186">
        <v>10</v>
      </c>
      <c r="H316" s="186">
        <v>9.2899999999999991</v>
      </c>
      <c r="I316" s="186">
        <v>10.39</v>
      </c>
      <c r="J316" s="182">
        <f t="shared" si="11"/>
        <v>9.89</v>
      </c>
      <c r="K316" s="182">
        <f t="shared" si="12"/>
        <v>29670</v>
      </c>
    </row>
    <row r="317" spans="1:11" x14ac:dyDescent="0.25">
      <c r="A317" s="418" t="s">
        <v>552</v>
      </c>
      <c r="B317" s="148">
        <v>304</v>
      </c>
      <c r="C317" s="166" t="s">
        <v>83</v>
      </c>
      <c r="D317" s="167">
        <v>9750</v>
      </c>
      <c r="E317" s="165" t="s">
        <v>24</v>
      </c>
      <c r="F317" s="167">
        <v>100</v>
      </c>
      <c r="G317" s="186">
        <v>3.71</v>
      </c>
      <c r="H317" s="186">
        <v>4.99</v>
      </c>
      <c r="I317" s="186">
        <v>5.15</v>
      </c>
      <c r="J317" s="182">
        <f t="shared" si="11"/>
        <v>4.62</v>
      </c>
      <c r="K317" s="182">
        <f t="shared" si="12"/>
        <v>462</v>
      </c>
    </row>
    <row r="318" spans="1:11" x14ac:dyDescent="0.25">
      <c r="A318" s="419"/>
      <c r="B318" s="148">
        <v>305</v>
      </c>
      <c r="C318" s="166" t="s">
        <v>563</v>
      </c>
      <c r="D318" s="167">
        <v>9750</v>
      </c>
      <c r="E318" s="165" t="s">
        <v>24</v>
      </c>
      <c r="F318" s="167">
        <v>300</v>
      </c>
      <c r="G318" s="186">
        <v>3.13</v>
      </c>
      <c r="H318" s="186">
        <v>3.61</v>
      </c>
      <c r="I318" s="186">
        <v>10.9</v>
      </c>
      <c r="J318" s="182">
        <f t="shared" si="11"/>
        <v>5.88</v>
      </c>
      <c r="K318" s="182">
        <f t="shared" si="12"/>
        <v>1764</v>
      </c>
    </row>
    <row r="319" spans="1:11" x14ac:dyDescent="0.25">
      <c r="A319" s="419"/>
      <c r="B319" s="148">
        <v>306</v>
      </c>
      <c r="C319" s="166" t="s">
        <v>309</v>
      </c>
      <c r="D319" s="167">
        <v>9750</v>
      </c>
      <c r="E319" s="167" t="s">
        <v>24</v>
      </c>
      <c r="F319" s="167">
        <v>300</v>
      </c>
      <c r="G319" s="186">
        <v>2.52</v>
      </c>
      <c r="H319" s="186">
        <v>2</v>
      </c>
      <c r="I319" s="186">
        <v>3.45</v>
      </c>
      <c r="J319" s="182">
        <f t="shared" si="11"/>
        <v>2.66</v>
      </c>
      <c r="K319" s="182">
        <f t="shared" si="12"/>
        <v>798</v>
      </c>
    </row>
    <row r="320" spans="1:11" x14ac:dyDescent="0.25">
      <c r="A320" s="419"/>
      <c r="B320" s="148">
        <v>307</v>
      </c>
      <c r="C320" s="166" t="s">
        <v>80</v>
      </c>
      <c r="D320" s="167">
        <v>9750</v>
      </c>
      <c r="E320" s="165" t="s">
        <v>24</v>
      </c>
      <c r="F320" s="167">
        <v>300</v>
      </c>
      <c r="G320" s="186">
        <v>2.9</v>
      </c>
      <c r="H320" s="186">
        <v>2.14</v>
      </c>
      <c r="I320" s="186">
        <v>4</v>
      </c>
      <c r="J320" s="182">
        <f t="shared" si="11"/>
        <v>3.01</v>
      </c>
      <c r="K320" s="182">
        <f t="shared" si="12"/>
        <v>902.99999999999989</v>
      </c>
    </row>
    <row r="321" spans="1:12" x14ac:dyDescent="0.25">
      <c r="A321" s="419"/>
      <c r="B321" s="148">
        <v>308</v>
      </c>
      <c r="C321" s="166" t="s">
        <v>310</v>
      </c>
      <c r="D321" s="167">
        <v>9750</v>
      </c>
      <c r="E321" s="165" t="s">
        <v>24</v>
      </c>
      <c r="F321" s="167">
        <v>300</v>
      </c>
      <c r="G321" s="186">
        <v>2.99</v>
      </c>
      <c r="H321" s="186">
        <v>4.74</v>
      </c>
      <c r="I321" s="186">
        <v>5.89</v>
      </c>
      <c r="J321" s="182">
        <f t="shared" si="11"/>
        <v>4.54</v>
      </c>
      <c r="K321" s="182">
        <f t="shared" si="12"/>
        <v>1362</v>
      </c>
    </row>
    <row r="322" spans="1:12" x14ac:dyDescent="0.25">
      <c r="A322" s="420"/>
      <c r="B322" s="148">
        <v>309</v>
      </c>
      <c r="C322" s="166" t="s">
        <v>82</v>
      </c>
      <c r="D322" s="167">
        <v>9750</v>
      </c>
      <c r="E322" s="165" t="s">
        <v>24</v>
      </c>
      <c r="F322" s="167">
        <v>300</v>
      </c>
      <c r="G322" s="186">
        <v>5.79</v>
      </c>
      <c r="H322" s="186">
        <v>4.5</v>
      </c>
      <c r="I322" s="186">
        <v>4.7</v>
      </c>
      <c r="J322" s="182">
        <f t="shared" si="11"/>
        <v>5</v>
      </c>
      <c r="K322" s="182">
        <f t="shared" si="12"/>
        <v>1500</v>
      </c>
    </row>
    <row r="323" spans="1:12" ht="45" x14ac:dyDescent="0.25">
      <c r="A323" s="418" t="s">
        <v>559</v>
      </c>
      <c r="B323" s="148">
        <v>310</v>
      </c>
      <c r="C323" s="166" t="s">
        <v>565</v>
      </c>
      <c r="D323" s="167">
        <v>28363</v>
      </c>
      <c r="E323" s="165" t="s">
        <v>24</v>
      </c>
      <c r="F323" s="167">
        <v>100</v>
      </c>
      <c r="G323" s="186">
        <v>4.99</v>
      </c>
      <c r="H323" s="186">
        <v>2.76</v>
      </c>
      <c r="I323" s="186">
        <v>2.99</v>
      </c>
      <c r="J323" s="182">
        <f t="shared" si="11"/>
        <v>3.58</v>
      </c>
      <c r="K323" s="182">
        <f t="shared" si="12"/>
        <v>358</v>
      </c>
    </row>
    <row r="324" spans="1:12" ht="45" x14ac:dyDescent="0.25">
      <c r="A324" s="420"/>
      <c r="B324" s="148">
        <v>311</v>
      </c>
      <c r="C324" s="166" t="s">
        <v>314</v>
      </c>
      <c r="D324" s="167">
        <v>28363</v>
      </c>
      <c r="E324" s="165" t="s">
        <v>24</v>
      </c>
      <c r="F324" s="167">
        <v>400</v>
      </c>
      <c r="G324" s="186">
        <v>3.24</v>
      </c>
      <c r="H324" s="186">
        <v>3.19</v>
      </c>
      <c r="I324" s="186">
        <v>3.79</v>
      </c>
      <c r="J324" s="182">
        <f t="shared" si="11"/>
        <v>3.41</v>
      </c>
      <c r="K324" s="182">
        <f t="shared" si="12"/>
        <v>1364</v>
      </c>
    </row>
    <row r="325" spans="1:12" ht="30" x14ac:dyDescent="0.25">
      <c r="A325" s="418" t="s">
        <v>562</v>
      </c>
      <c r="B325" s="148">
        <v>312</v>
      </c>
      <c r="C325" s="166" t="s">
        <v>600</v>
      </c>
      <c r="D325" s="167">
        <v>150911</v>
      </c>
      <c r="E325" s="165" t="s">
        <v>28</v>
      </c>
      <c r="F325" s="168">
        <v>60</v>
      </c>
      <c r="G325" s="186">
        <v>28.7</v>
      </c>
      <c r="H325" s="186">
        <v>23</v>
      </c>
      <c r="I325" s="186">
        <v>23.53</v>
      </c>
      <c r="J325" s="182">
        <f t="shared" si="11"/>
        <v>25.08</v>
      </c>
      <c r="K325" s="182">
        <f t="shared" si="12"/>
        <v>1504.8</v>
      </c>
    </row>
    <row r="326" spans="1:12" ht="30" x14ac:dyDescent="0.25">
      <c r="A326" s="419"/>
      <c r="B326" s="148">
        <v>313</v>
      </c>
      <c r="C326" s="166" t="s">
        <v>567</v>
      </c>
      <c r="D326" s="167">
        <v>42358</v>
      </c>
      <c r="E326" s="165" t="s">
        <v>28</v>
      </c>
      <c r="F326" s="168">
        <v>60</v>
      </c>
      <c r="G326" s="186">
        <v>23.71</v>
      </c>
      <c r="H326" s="186">
        <v>22</v>
      </c>
      <c r="I326" s="186">
        <v>51</v>
      </c>
      <c r="J326" s="182">
        <f t="shared" si="11"/>
        <v>32.24</v>
      </c>
      <c r="K326" s="182">
        <f t="shared" si="12"/>
        <v>1934.4</v>
      </c>
    </row>
    <row r="327" spans="1:12" x14ac:dyDescent="0.25">
      <c r="A327" s="420"/>
      <c r="B327" s="148">
        <v>314</v>
      </c>
      <c r="C327" s="152" t="s">
        <v>568</v>
      </c>
      <c r="D327" s="180">
        <v>150911</v>
      </c>
      <c r="E327" s="85" t="s">
        <v>635</v>
      </c>
      <c r="F327" s="168">
        <v>40</v>
      </c>
      <c r="G327" s="186">
        <v>3.6</v>
      </c>
      <c r="H327" s="186">
        <v>4.3</v>
      </c>
      <c r="I327" s="186">
        <v>3.24</v>
      </c>
      <c r="J327" s="182">
        <f t="shared" si="11"/>
        <v>3.71</v>
      </c>
      <c r="K327" s="182">
        <f t="shared" si="12"/>
        <v>148.4</v>
      </c>
      <c r="L327" s="142" t="s">
        <v>684</v>
      </c>
    </row>
    <row r="328" spans="1:12" ht="90" x14ac:dyDescent="0.25">
      <c r="A328" s="418" t="s">
        <v>564</v>
      </c>
      <c r="B328" s="148">
        <v>315</v>
      </c>
      <c r="C328" s="166" t="s">
        <v>293</v>
      </c>
      <c r="D328" s="167">
        <v>10090</v>
      </c>
      <c r="E328" s="165" t="s">
        <v>28</v>
      </c>
      <c r="F328" s="167">
        <v>50</v>
      </c>
      <c r="G328" s="186">
        <v>20.9</v>
      </c>
      <c r="H328" s="186">
        <v>15.88</v>
      </c>
      <c r="I328" s="186">
        <v>6.56</v>
      </c>
      <c r="J328" s="182">
        <f t="shared" si="11"/>
        <v>14.45</v>
      </c>
      <c r="K328" s="182">
        <f t="shared" si="12"/>
        <v>722.5</v>
      </c>
    </row>
    <row r="329" spans="1:12" ht="90" x14ac:dyDescent="0.25">
      <c r="A329" s="419"/>
      <c r="B329" s="148">
        <v>316</v>
      </c>
      <c r="C329" s="166" t="s">
        <v>294</v>
      </c>
      <c r="D329" s="167">
        <v>10090</v>
      </c>
      <c r="E329" s="165" t="s">
        <v>28</v>
      </c>
      <c r="F329" s="167">
        <v>50</v>
      </c>
      <c r="G329" s="186">
        <v>9.9</v>
      </c>
      <c r="H329" s="186">
        <v>11.77</v>
      </c>
      <c r="I329" s="186">
        <v>10.92</v>
      </c>
      <c r="J329" s="182">
        <f t="shared" si="11"/>
        <v>10.86</v>
      </c>
      <c r="K329" s="182">
        <f t="shared" si="12"/>
        <v>543</v>
      </c>
    </row>
    <row r="330" spans="1:12" ht="90" x14ac:dyDescent="0.25">
      <c r="A330" s="420"/>
      <c r="B330" s="148">
        <v>317</v>
      </c>
      <c r="C330" s="166" t="s">
        <v>295</v>
      </c>
      <c r="D330" s="167">
        <v>10090</v>
      </c>
      <c r="E330" s="165" t="s">
        <v>28</v>
      </c>
      <c r="F330" s="167">
        <v>50</v>
      </c>
      <c r="G330" s="186">
        <v>25.9</v>
      </c>
      <c r="H330" s="186">
        <v>21.1</v>
      </c>
      <c r="I330" s="186">
        <v>19.8</v>
      </c>
      <c r="J330" s="182">
        <f t="shared" si="11"/>
        <v>22.27</v>
      </c>
      <c r="K330" s="182">
        <f t="shared" si="12"/>
        <v>1113.5</v>
      </c>
    </row>
    <row r="331" spans="1:12" x14ac:dyDescent="0.25">
      <c r="A331" s="149"/>
      <c r="B331" s="148">
        <v>318</v>
      </c>
      <c r="C331" s="152" t="s">
        <v>570</v>
      </c>
      <c r="D331" s="180">
        <v>218745</v>
      </c>
      <c r="E331" s="180" t="s">
        <v>28</v>
      </c>
      <c r="F331" s="168">
        <v>10</v>
      </c>
      <c r="G331" s="186">
        <v>24.98</v>
      </c>
      <c r="H331" s="186">
        <v>38.9</v>
      </c>
      <c r="I331" s="186">
        <v>37.25</v>
      </c>
      <c r="J331" s="182">
        <f t="shared" si="11"/>
        <v>33.71</v>
      </c>
      <c r="K331" s="182">
        <f t="shared" si="12"/>
        <v>337.1</v>
      </c>
    </row>
    <row r="332" spans="1:12" ht="30" x14ac:dyDescent="0.25">
      <c r="A332" s="149"/>
      <c r="B332" s="148">
        <v>319</v>
      </c>
      <c r="C332" s="152" t="s">
        <v>571</v>
      </c>
      <c r="D332" s="180">
        <v>218908</v>
      </c>
      <c r="E332" s="180" t="s">
        <v>28</v>
      </c>
      <c r="F332" s="168">
        <v>10</v>
      </c>
      <c r="G332" s="186">
        <v>59.99</v>
      </c>
      <c r="H332" s="186">
        <v>61.9</v>
      </c>
      <c r="I332" s="186">
        <v>56.9</v>
      </c>
      <c r="J332" s="182">
        <f t="shared" si="11"/>
        <v>59.6</v>
      </c>
      <c r="K332" s="182">
        <f t="shared" si="12"/>
        <v>596</v>
      </c>
    </row>
    <row r="333" spans="1:12" ht="30" x14ac:dyDescent="0.25">
      <c r="A333" s="149"/>
      <c r="B333" s="148">
        <v>320</v>
      </c>
      <c r="C333" s="152" t="s">
        <v>572</v>
      </c>
      <c r="D333" s="180">
        <v>72885</v>
      </c>
      <c r="E333" s="180" t="s">
        <v>28</v>
      </c>
      <c r="F333" s="168">
        <v>4</v>
      </c>
      <c r="G333" s="186">
        <v>50.68</v>
      </c>
      <c r="H333" s="186">
        <v>79.900000000000006</v>
      </c>
      <c r="I333" s="186">
        <v>39.99</v>
      </c>
      <c r="J333" s="182">
        <f t="shared" si="11"/>
        <v>56.86</v>
      </c>
      <c r="K333" s="182">
        <f t="shared" si="12"/>
        <v>227.44</v>
      </c>
    </row>
    <row r="334" spans="1:12" ht="30" x14ac:dyDescent="0.25">
      <c r="A334" s="418" t="s">
        <v>566</v>
      </c>
      <c r="B334" s="148">
        <v>321</v>
      </c>
      <c r="C334" s="152" t="s">
        <v>574</v>
      </c>
      <c r="D334" s="180">
        <v>28541</v>
      </c>
      <c r="E334" s="180" t="s">
        <v>28</v>
      </c>
      <c r="F334" s="168">
        <v>60</v>
      </c>
      <c r="G334" s="186">
        <v>2.12</v>
      </c>
      <c r="H334" s="186">
        <v>1.87</v>
      </c>
      <c r="I334" s="186">
        <v>1.87</v>
      </c>
      <c r="J334" s="182">
        <f t="shared" si="11"/>
        <v>1.95</v>
      </c>
      <c r="K334" s="182">
        <f t="shared" si="12"/>
        <v>117</v>
      </c>
    </row>
    <row r="335" spans="1:12" x14ac:dyDescent="0.25">
      <c r="A335" s="419"/>
      <c r="B335" s="148">
        <v>322</v>
      </c>
      <c r="C335" s="152" t="s">
        <v>575</v>
      </c>
      <c r="D335" s="180">
        <v>28541</v>
      </c>
      <c r="E335" s="180" t="s">
        <v>28</v>
      </c>
      <c r="F335" s="168">
        <v>60</v>
      </c>
      <c r="G335" s="186">
        <v>0.84</v>
      </c>
      <c r="H335" s="186">
        <v>0.86</v>
      </c>
      <c r="I335" s="186">
        <v>0.7</v>
      </c>
      <c r="J335" s="182">
        <f t="shared" si="11"/>
        <v>0.8</v>
      </c>
      <c r="K335" s="182">
        <f t="shared" si="12"/>
        <v>48</v>
      </c>
    </row>
    <row r="336" spans="1:12" ht="30" x14ac:dyDescent="0.25">
      <c r="A336" s="419"/>
      <c r="B336" s="148">
        <v>323</v>
      </c>
      <c r="C336" s="152" t="s">
        <v>576</v>
      </c>
      <c r="D336" s="180">
        <v>28568</v>
      </c>
      <c r="E336" s="180" t="s">
        <v>28</v>
      </c>
      <c r="F336" s="168">
        <v>60</v>
      </c>
      <c r="G336" s="186">
        <v>2.2799999999999998</v>
      </c>
      <c r="H336" s="186">
        <v>2.95</v>
      </c>
      <c r="I336" s="186">
        <v>2.95</v>
      </c>
      <c r="J336" s="182">
        <f t="shared" si="11"/>
        <v>2.73</v>
      </c>
      <c r="K336" s="182">
        <f t="shared" si="12"/>
        <v>163.80000000000001</v>
      </c>
    </row>
    <row r="337" spans="1:11" ht="30" x14ac:dyDescent="0.25">
      <c r="A337" s="420"/>
      <c r="B337" s="148">
        <v>324</v>
      </c>
      <c r="C337" s="152" t="s">
        <v>577</v>
      </c>
      <c r="D337" s="180">
        <v>28550</v>
      </c>
      <c r="E337" s="180" t="s">
        <v>28</v>
      </c>
      <c r="F337" s="168">
        <v>60</v>
      </c>
      <c r="G337" s="186">
        <v>3</v>
      </c>
      <c r="H337" s="186">
        <v>4.47</v>
      </c>
      <c r="I337" s="186">
        <v>3.99</v>
      </c>
      <c r="J337" s="182">
        <f t="shared" si="11"/>
        <v>3.82</v>
      </c>
      <c r="K337" s="182">
        <f t="shared" si="12"/>
        <v>229.2</v>
      </c>
    </row>
    <row r="338" spans="1:11" x14ac:dyDescent="0.25">
      <c r="A338" s="169"/>
      <c r="B338" s="148">
        <v>325</v>
      </c>
      <c r="C338" s="166" t="s">
        <v>95</v>
      </c>
      <c r="D338" s="167">
        <v>312075</v>
      </c>
      <c r="E338" s="165" t="s">
        <v>24</v>
      </c>
      <c r="F338" s="167">
        <v>50</v>
      </c>
      <c r="G338" s="186">
        <v>130.80000000000001</v>
      </c>
      <c r="H338" s="186">
        <v>156.63999999999999</v>
      </c>
      <c r="I338" s="186">
        <v>178</v>
      </c>
      <c r="J338" s="182">
        <f t="shared" si="11"/>
        <v>155.15</v>
      </c>
      <c r="K338" s="182">
        <f t="shared" si="12"/>
        <v>7757.5</v>
      </c>
    </row>
    <row r="339" spans="1:11" ht="135" x14ac:dyDescent="0.25">
      <c r="A339" s="169"/>
      <c r="B339" s="148">
        <v>326</v>
      </c>
      <c r="C339" s="166" t="s">
        <v>578</v>
      </c>
      <c r="D339" s="167">
        <v>226345</v>
      </c>
      <c r="E339" s="165" t="s">
        <v>24</v>
      </c>
      <c r="F339" s="167">
        <v>150</v>
      </c>
      <c r="G339" s="186">
        <v>60.5</v>
      </c>
      <c r="H339" s="186">
        <v>59.8</v>
      </c>
      <c r="I339" s="186">
        <v>139.05000000000001</v>
      </c>
      <c r="J339" s="182">
        <f t="shared" si="11"/>
        <v>86.45</v>
      </c>
      <c r="K339" s="182">
        <f t="shared" si="12"/>
        <v>12967.5</v>
      </c>
    </row>
    <row r="340" spans="1:11" ht="45" x14ac:dyDescent="0.25">
      <c r="A340" s="149"/>
      <c r="B340" s="148">
        <v>327</v>
      </c>
      <c r="C340" s="152" t="s">
        <v>611</v>
      </c>
      <c r="D340" s="180">
        <v>107271</v>
      </c>
      <c r="E340" s="180" t="s">
        <v>28</v>
      </c>
      <c r="F340" s="168">
        <v>60</v>
      </c>
      <c r="G340" s="186">
        <v>3.82</v>
      </c>
      <c r="H340" s="186">
        <v>5.99</v>
      </c>
      <c r="I340" s="186">
        <v>5.99</v>
      </c>
      <c r="J340" s="182">
        <f t="shared" si="11"/>
        <v>5.27</v>
      </c>
      <c r="K340" s="182">
        <f t="shared" si="12"/>
        <v>316.2</v>
      </c>
    </row>
    <row r="341" spans="1:11" ht="30" x14ac:dyDescent="0.25">
      <c r="A341" s="149"/>
      <c r="B341" s="148">
        <v>328</v>
      </c>
      <c r="C341" s="152" t="s">
        <v>579</v>
      </c>
      <c r="D341" s="180">
        <v>323187</v>
      </c>
      <c r="E341" s="180" t="s">
        <v>28</v>
      </c>
      <c r="F341" s="168">
        <v>5</v>
      </c>
      <c r="G341" s="186">
        <v>26.29</v>
      </c>
      <c r="H341" s="186">
        <v>14.97</v>
      </c>
      <c r="I341" s="186">
        <v>7.5</v>
      </c>
      <c r="J341" s="182">
        <f t="shared" si="11"/>
        <v>16.25</v>
      </c>
      <c r="K341" s="182">
        <f t="shared" si="12"/>
        <v>81.25</v>
      </c>
    </row>
    <row r="342" spans="1:11" ht="30" x14ac:dyDescent="0.25">
      <c r="A342" s="149"/>
      <c r="B342" s="148">
        <v>329</v>
      </c>
      <c r="C342" s="187" t="s">
        <v>580</v>
      </c>
      <c r="D342" s="180">
        <v>150138</v>
      </c>
      <c r="E342" s="180" t="s">
        <v>28</v>
      </c>
      <c r="F342" s="168">
        <v>5</v>
      </c>
      <c r="G342" s="186">
        <v>72.489999999999995</v>
      </c>
      <c r="H342" s="186">
        <v>108.88</v>
      </c>
      <c r="I342" s="186">
        <v>139.9</v>
      </c>
      <c r="J342" s="182">
        <f t="shared" si="11"/>
        <v>107.09</v>
      </c>
      <c r="K342" s="182">
        <f t="shared" si="12"/>
        <v>535.45000000000005</v>
      </c>
    </row>
    <row r="343" spans="1:11" x14ac:dyDescent="0.25">
      <c r="A343" s="149"/>
      <c r="B343" s="148">
        <v>330</v>
      </c>
      <c r="C343" s="166" t="s">
        <v>133</v>
      </c>
      <c r="D343" s="167">
        <v>3271</v>
      </c>
      <c r="E343" s="165" t="s">
        <v>24</v>
      </c>
      <c r="F343" s="167">
        <v>100</v>
      </c>
      <c r="G343" s="186">
        <v>3.39</v>
      </c>
      <c r="H343" s="186">
        <v>4.3499999999999996</v>
      </c>
      <c r="I343" s="186">
        <v>5.65</v>
      </c>
      <c r="J343" s="182">
        <f t="shared" si="11"/>
        <v>4.46</v>
      </c>
      <c r="K343" s="182">
        <f t="shared" si="12"/>
        <v>446</v>
      </c>
    </row>
    <row r="344" spans="1:11" ht="90" x14ac:dyDescent="0.25">
      <c r="A344" s="149"/>
      <c r="B344" s="148">
        <v>331</v>
      </c>
      <c r="C344" s="166" t="s">
        <v>331</v>
      </c>
      <c r="D344" s="167">
        <v>28479</v>
      </c>
      <c r="E344" s="165" t="s">
        <v>28</v>
      </c>
      <c r="F344" s="167">
        <v>100</v>
      </c>
      <c r="G344" s="186">
        <v>71.989999999999995</v>
      </c>
      <c r="H344" s="186">
        <v>100.94</v>
      </c>
      <c r="I344" s="186">
        <v>91.25</v>
      </c>
      <c r="J344" s="182">
        <f t="shared" si="11"/>
        <v>88.06</v>
      </c>
      <c r="K344" s="182">
        <f t="shared" si="12"/>
        <v>8806</v>
      </c>
    </row>
    <row r="345" spans="1:11" ht="30" x14ac:dyDescent="0.25">
      <c r="A345" s="149"/>
      <c r="B345" s="148">
        <v>332</v>
      </c>
      <c r="C345" s="166" t="s">
        <v>138</v>
      </c>
      <c r="D345" s="167">
        <v>27332</v>
      </c>
      <c r="E345" s="165" t="s">
        <v>38</v>
      </c>
      <c r="F345" s="170">
        <v>1000</v>
      </c>
      <c r="G345" s="186">
        <v>0.68</v>
      </c>
      <c r="H345" s="186">
        <v>0.6</v>
      </c>
      <c r="I345" s="186">
        <v>0.84</v>
      </c>
      <c r="J345" s="182">
        <f t="shared" si="11"/>
        <v>0.71</v>
      </c>
      <c r="K345" s="182">
        <f t="shared" si="12"/>
        <v>710</v>
      </c>
    </row>
    <row r="346" spans="1:11" ht="45" x14ac:dyDescent="0.25">
      <c r="A346" s="149"/>
      <c r="B346" s="148">
        <v>333</v>
      </c>
      <c r="C346" s="152" t="s">
        <v>581</v>
      </c>
      <c r="D346" s="180">
        <v>395411</v>
      </c>
      <c r="E346" s="167" t="s">
        <v>28</v>
      </c>
      <c r="F346" s="168">
        <v>60</v>
      </c>
      <c r="G346" s="186">
        <v>77.900000000000006</v>
      </c>
      <c r="H346" s="186">
        <v>88</v>
      </c>
      <c r="I346" s="186">
        <v>80.739999999999995</v>
      </c>
      <c r="J346" s="182">
        <f t="shared" si="11"/>
        <v>82.21</v>
      </c>
      <c r="K346" s="182">
        <f t="shared" si="12"/>
        <v>4932.5999999999995</v>
      </c>
    </row>
    <row r="347" spans="1:11" ht="30" x14ac:dyDescent="0.25">
      <c r="A347" s="149"/>
      <c r="B347" s="148">
        <v>334</v>
      </c>
      <c r="C347" s="152" t="s">
        <v>582</v>
      </c>
      <c r="D347" s="180">
        <v>379425</v>
      </c>
      <c r="E347" s="180" t="s">
        <v>28</v>
      </c>
      <c r="F347" s="168">
        <v>12</v>
      </c>
      <c r="G347" s="186">
        <v>25.39</v>
      </c>
      <c r="H347" s="186">
        <v>59.9</v>
      </c>
      <c r="I347" s="186">
        <v>40.840000000000003</v>
      </c>
      <c r="J347" s="182">
        <f t="shared" si="11"/>
        <v>42.04</v>
      </c>
      <c r="K347" s="182">
        <f t="shared" si="12"/>
        <v>504.48</v>
      </c>
    </row>
    <row r="348" spans="1:11" ht="75" x14ac:dyDescent="0.25">
      <c r="A348" s="149"/>
      <c r="B348" s="148">
        <v>335</v>
      </c>
      <c r="C348" s="166" t="s">
        <v>172</v>
      </c>
      <c r="D348" s="167">
        <v>55883</v>
      </c>
      <c r="E348" s="165" t="s">
        <v>28</v>
      </c>
      <c r="F348" s="167">
        <v>50</v>
      </c>
      <c r="G348" s="186">
        <v>8.4</v>
      </c>
      <c r="H348" s="186">
        <v>9</v>
      </c>
      <c r="I348" s="186">
        <v>4.99</v>
      </c>
      <c r="J348" s="182">
        <f t="shared" si="11"/>
        <v>7.46</v>
      </c>
      <c r="K348" s="182">
        <f t="shared" si="12"/>
        <v>373</v>
      </c>
    </row>
    <row r="349" spans="1:11" ht="30" x14ac:dyDescent="0.25">
      <c r="A349" s="149"/>
      <c r="B349" s="148">
        <v>336</v>
      </c>
      <c r="C349" s="152" t="s">
        <v>583</v>
      </c>
      <c r="D349" s="180">
        <v>150279</v>
      </c>
      <c r="E349" s="180" t="s">
        <v>28</v>
      </c>
      <c r="F349" s="168">
        <v>60</v>
      </c>
      <c r="G349" s="186">
        <v>9.81</v>
      </c>
      <c r="H349" s="186">
        <v>8.9</v>
      </c>
      <c r="I349" s="186">
        <v>16.63</v>
      </c>
      <c r="J349" s="182">
        <f t="shared" si="11"/>
        <v>11.78</v>
      </c>
      <c r="K349" s="182">
        <f t="shared" si="12"/>
        <v>706.8</v>
      </c>
    </row>
    <row r="350" spans="1:11" ht="30" x14ac:dyDescent="0.25">
      <c r="A350" s="149"/>
      <c r="B350" s="148">
        <v>337</v>
      </c>
      <c r="C350" s="152" t="s">
        <v>584</v>
      </c>
      <c r="D350" s="180">
        <v>68187</v>
      </c>
      <c r="E350" s="180" t="s">
        <v>28</v>
      </c>
      <c r="F350" s="168">
        <v>20</v>
      </c>
      <c r="G350" s="186">
        <v>28.89</v>
      </c>
      <c r="H350" s="186">
        <v>45.99</v>
      </c>
      <c r="I350" s="186">
        <v>29.99</v>
      </c>
      <c r="J350" s="182">
        <f t="shared" si="11"/>
        <v>34.96</v>
      </c>
      <c r="K350" s="182">
        <f t="shared" si="12"/>
        <v>699.2</v>
      </c>
    </row>
    <row r="351" spans="1:11" ht="45" x14ac:dyDescent="0.25">
      <c r="A351" s="149"/>
      <c r="B351" s="148">
        <v>338</v>
      </c>
      <c r="C351" s="152" t="s">
        <v>612</v>
      </c>
      <c r="D351" s="180">
        <v>107271</v>
      </c>
      <c r="E351" s="180" t="s">
        <v>28</v>
      </c>
      <c r="F351" s="168">
        <v>60</v>
      </c>
      <c r="G351" s="186">
        <v>7</v>
      </c>
      <c r="H351" s="186">
        <v>4.7</v>
      </c>
      <c r="I351" s="186">
        <v>8.99</v>
      </c>
      <c r="J351" s="182">
        <f t="shared" si="11"/>
        <v>6.9</v>
      </c>
      <c r="K351" s="182">
        <f t="shared" si="12"/>
        <v>414</v>
      </c>
    </row>
    <row r="352" spans="1:11" ht="30" x14ac:dyDescent="0.25">
      <c r="A352" s="149"/>
      <c r="B352" s="148">
        <v>339</v>
      </c>
      <c r="C352" s="152" t="s">
        <v>585</v>
      </c>
      <c r="D352" s="180">
        <v>27162</v>
      </c>
      <c r="E352" s="180" t="s">
        <v>28</v>
      </c>
      <c r="F352" s="168">
        <v>30</v>
      </c>
      <c r="G352" s="186">
        <v>28</v>
      </c>
      <c r="H352" s="186">
        <v>44.99</v>
      </c>
      <c r="I352" s="186">
        <v>39.99</v>
      </c>
      <c r="J352" s="182">
        <f t="shared" si="11"/>
        <v>37.659999999999997</v>
      </c>
      <c r="K352" s="182">
        <f t="shared" si="12"/>
        <v>1129.8</v>
      </c>
    </row>
    <row r="353" spans="1:11" x14ac:dyDescent="0.25">
      <c r="A353" s="149"/>
      <c r="B353" s="148">
        <v>340</v>
      </c>
      <c r="C353" s="166" t="s">
        <v>365</v>
      </c>
      <c r="D353" s="167">
        <v>8907</v>
      </c>
      <c r="E353" s="165" t="s">
        <v>28</v>
      </c>
      <c r="F353" s="167">
        <v>30</v>
      </c>
      <c r="G353" s="186">
        <v>11</v>
      </c>
      <c r="H353" s="186">
        <v>7.4</v>
      </c>
      <c r="I353" s="186">
        <v>16.989999999999998</v>
      </c>
      <c r="J353" s="182">
        <f t="shared" si="11"/>
        <v>11.8</v>
      </c>
      <c r="K353" s="182">
        <f t="shared" si="12"/>
        <v>354</v>
      </c>
    </row>
    <row r="354" spans="1:11" x14ac:dyDescent="0.25">
      <c r="A354" s="149"/>
      <c r="B354" s="148">
        <v>341</v>
      </c>
      <c r="C354" s="166" t="s">
        <v>366</v>
      </c>
      <c r="D354" s="167">
        <v>8907</v>
      </c>
      <c r="E354" s="165" t="s">
        <v>28</v>
      </c>
      <c r="F354" s="167">
        <v>30</v>
      </c>
      <c r="G354" s="186">
        <v>32.72</v>
      </c>
      <c r="H354" s="186">
        <v>50.72</v>
      </c>
      <c r="I354" s="186">
        <v>45.65</v>
      </c>
      <c r="J354" s="182">
        <f t="shared" si="11"/>
        <v>43.03</v>
      </c>
      <c r="K354" s="182">
        <f t="shared" si="12"/>
        <v>1290.9000000000001</v>
      </c>
    </row>
    <row r="355" spans="1:11" ht="30" x14ac:dyDescent="0.25">
      <c r="A355" s="149"/>
      <c r="B355" s="148">
        <v>342</v>
      </c>
      <c r="C355" s="152" t="s">
        <v>586</v>
      </c>
      <c r="D355" s="180">
        <v>62103</v>
      </c>
      <c r="E355" s="165" t="s">
        <v>28</v>
      </c>
      <c r="F355" s="168">
        <v>60</v>
      </c>
      <c r="G355" s="186">
        <v>8.98</v>
      </c>
      <c r="H355" s="186">
        <v>10.39</v>
      </c>
      <c r="I355" s="186">
        <v>13.33</v>
      </c>
      <c r="J355" s="182">
        <f t="shared" si="11"/>
        <v>10.9</v>
      </c>
      <c r="K355" s="182">
        <f t="shared" si="12"/>
        <v>654</v>
      </c>
    </row>
    <row r="356" spans="1:11" ht="60" x14ac:dyDescent="0.25">
      <c r="A356" s="149"/>
      <c r="B356" s="148">
        <v>343</v>
      </c>
      <c r="C356" s="152" t="s">
        <v>613</v>
      </c>
      <c r="D356" s="180">
        <v>62103</v>
      </c>
      <c r="E356" s="165" t="s">
        <v>28</v>
      </c>
      <c r="F356" s="168">
        <v>60</v>
      </c>
      <c r="G356" s="186">
        <v>12.5</v>
      </c>
      <c r="H356" s="186">
        <v>15</v>
      </c>
      <c r="I356" s="186">
        <v>10.9</v>
      </c>
      <c r="J356" s="182">
        <f t="shared" si="11"/>
        <v>12.8</v>
      </c>
      <c r="K356" s="182">
        <f t="shared" si="12"/>
        <v>768</v>
      </c>
    </row>
    <row r="357" spans="1:11" x14ac:dyDescent="0.25">
      <c r="J357" s="193" t="s">
        <v>603</v>
      </c>
      <c r="K357" s="182">
        <f>SUM(K310:K356)</f>
        <v>127130.81999999999</v>
      </c>
    </row>
    <row r="359" spans="1:11" x14ac:dyDescent="0.25">
      <c r="J359" s="193" t="s">
        <v>601</v>
      </c>
      <c r="K359" s="182">
        <f>K253</f>
        <v>412965.58</v>
      </c>
    </row>
    <row r="360" spans="1:11" x14ac:dyDescent="0.25">
      <c r="J360" s="193" t="s">
        <v>602</v>
      </c>
      <c r="K360" s="182">
        <f>K306</f>
        <v>71938.849999999991</v>
      </c>
    </row>
    <row r="361" spans="1:11" x14ac:dyDescent="0.25">
      <c r="J361" s="193" t="s">
        <v>603</v>
      </c>
      <c r="K361" s="182">
        <f>K357</f>
        <v>127130.81999999999</v>
      </c>
    </row>
    <row r="362" spans="1:11" x14ac:dyDescent="0.25">
      <c r="J362" s="196" t="s">
        <v>604</v>
      </c>
      <c r="K362" s="197">
        <f>SUM(K359:K361)</f>
        <v>612035.25</v>
      </c>
    </row>
    <row r="363" spans="1:11" x14ac:dyDescent="0.25">
      <c r="C363" s="1"/>
    </row>
    <row r="364" spans="1:11" x14ac:dyDescent="0.25">
      <c r="A364" s="198" t="s">
        <v>636</v>
      </c>
    </row>
    <row r="365" spans="1:11" ht="28.5" customHeight="1" x14ac:dyDescent="0.25">
      <c r="A365" s="413" t="s">
        <v>637</v>
      </c>
      <c r="B365" s="413"/>
      <c r="C365" s="413"/>
      <c r="D365" s="413"/>
      <c r="E365" s="413"/>
      <c r="F365" s="413"/>
      <c r="G365" s="413"/>
      <c r="H365" s="413"/>
      <c r="I365" s="413"/>
      <c r="J365" s="413"/>
      <c r="K365" s="413"/>
    </row>
    <row r="367" spans="1:11" ht="30" customHeight="1" x14ac:dyDescent="0.25">
      <c r="A367" s="413" t="s">
        <v>640</v>
      </c>
      <c r="B367" s="413"/>
      <c r="C367" s="413"/>
      <c r="D367" s="413"/>
      <c r="E367" s="413"/>
      <c r="F367" s="413"/>
      <c r="G367" s="413"/>
      <c r="H367" s="413"/>
      <c r="I367" s="413"/>
      <c r="J367" s="413"/>
      <c r="K367" s="413"/>
    </row>
  </sheetData>
  <mergeCells count="58">
    <mergeCell ref="A367:K367"/>
    <mergeCell ref="A242:A245"/>
    <mergeCell ref="A246:A248"/>
    <mergeCell ref="A276:A278"/>
    <mergeCell ref="A295:A297"/>
    <mergeCell ref="A312:A313"/>
    <mergeCell ref="A317:A322"/>
    <mergeCell ref="A323:A324"/>
    <mergeCell ref="A325:A327"/>
    <mergeCell ref="A328:A330"/>
    <mergeCell ref="A334:A337"/>
    <mergeCell ref="A365:K365"/>
    <mergeCell ref="A237:A239"/>
    <mergeCell ref="A177:A178"/>
    <mergeCell ref="A181:A182"/>
    <mergeCell ref="A183:A184"/>
    <mergeCell ref="A185:A192"/>
    <mergeCell ref="A197:A201"/>
    <mergeCell ref="A206:A207"/>
    <mergeCell ref="A208:A212"/>
    <mergeCell ref="A218:A221"/>
    <mergeCell ref="A222:A223"/>
    <mergeCell ref="A224:A227"/>
    <mergeCell ref="A234:A236"/>
    <mergeCell ref="A141:A143"/>
    <mergeCell ref="A148:A151"/>
    <mergeCell ref="A152:A153"/>
    <mergeCell ref="A159:A162"/>
    <mergeCell ref="A167:A173"/>
    <mergeCell ref="A138:A139"/>
    <mergeCell ref="A75:A76"/>
    <mergeCell ref="A79:A82"/>
    <mergeCell ref="A84:A85"/>
    <mergeCell ref="A87:A90"/>
    <mergeCell ref="A91:A100"/>
    <mergeCell ref="A101:A102"/>
    <mergeCell ref="A108:A109"/>
    <mergeCell ref="A112:A113"/>
    <mergeCell ref="A121:A124"/>
    <mergeCell ref="A125:A127"/>
    <mergeCell ref="A128:A134"/>
    <mergeCell ref="A45:A48"/>
    <mergeCell ref="A50:A51"/>
    <mergeCell ref="A55:A59"/>
    <mergeCell ref="A60:A63"/>
    <mergeCell ref="A66:A70"/>
    <mergeCell ref="A39:A42"/>
    <mergeCell ref="A1:K1"/>
    <mergeCell ref="A6:A7"/>
    <mergeCell ref="A9:A10"/>
    <mergeCell ref="A14:A15"/>
    <mergeCell ref="A16:A20"/>
    <mergeCell ref="A22:A24"/>
    <mergeCell ref="A25:A27"/>
    <mergeCell ref="A28:A29"/>
    <mergeCell ref="A30:A31"/>
    <mergeCell ref="A32:A33"/>
    <mergeCell ref="A36:A38"/>
  </mergeCells>
  <pageMargins left="0.511811024" right="0.511811024" top="0.78740157499999996" bottom="0.78740157499999996" header="0.31496062000000002" footer="0.31496062000000002"/>
  <pageSetup paperSize="9" scale="77" orientation="landscape" r:id="rId1"/>
  <rowBreaks count="18" manualBreakCount="18">
    <brk id="21" max="16383" man="1"/>
    <brk id="34" max="16383" man="1"/>
    <brk id="38" max="16383" man="1"/>
    <brk id="42" max="16383" man="1"/>
    <brk id="70" max="16383" man="1"/>
    <brk id="90" max="16383" man="1"/>
    <brk id="147" max="16383" man="1"/>
    <brk id="151" max="16383" man="1"/>
    <brk id="163" max="16383" man="1"/>
    <brk id="184" max="16383" man="1"/>
    <brk id="233" max="10" man="1"/>
    <brk id="253" max="16383" man="1"/>
    <brk id="272" max="16383" man="1"/>
    <brk id="291" max="16383" man="1"/>
    <brk id="306" max="16383" man="1"/>
    <brk id="316" max="16383" man="1"/>
    <brk id="333" max="16383" man="1"/>
    <brk id="346"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83"/>
  <sheetViews>
    <sheetView zoomScaleNormal="100" workbookViewId="0">
      <selection activeCell="L15" sqref="L15"/>
    </sheetView>
  </sheetViews>
  <sheetFormatPr defaultRowHeight="15" x14ac:dyDescent="0.25"/>
  <cols>
    <col min="1" max="1" width="11.5703125" style="87" customWidth="1"/>
    <col min="3" max="3" width="60.85546875" customWidth="1"/>
    <col min="4" max="4" width="8.42578125" customWidth="1"/>
    <col min="5" max="5" width="11.28515625" bestFit="1" customWidth="1"/>
    <col min="6" max="6" width="8" customWidth="1"/>
    <col min="7" max="9" width="17.5703125" bestFit="1" customWidth="1"/>
    <col min="10" max="10" width="11.7109375" bestFit="1" customWidth="1"/>
    <col min="11" max="11" width="12.85546875" bestFit="1" customWidth="1"/>
    <col min="13" max="13" width="9.140625" style="87" hidden="1" customWidth="1"/>
    <col min="14" max="14" width="12.7109375" bestFit="1" customWidth="1"/>
  </cols>
  <sheetData>
    <row r="1" spans="1:13" x14ac:dyDescent="0.25">
      <c r="A1" s="393" t="s">
        <v>0</v>
      </c>
      <c r="B1" s="394"/>
      <c r="C1" s="394"/>
      <c r="D1" s="394"/>
      <c r="E1" s="394"/>
      <c r="F1" s="394"/>
      <c r="G1" s="394"/>
      <c r="H1" s="394"/>
      <c r="I1" s="394"/>
      <c r="J1" s="394"/>
      <c r="K1" s="395"/>
    </row>
    <row r="2" spans="1:13" x14ac:dyDescent="0.25">
      <c r="A2" t="s">
        <v>397</v>
      </c>
      <c r="K2" s="2" t="s">
        <v>396</v>
      </c>
    </row>
    <row r="3" spans="1:13" x14ac:dyDescent="0.25">
      <c r="A3" t="s">
        <v>393</v>
      </c>
    </row>
    <row r="5" spans="1:13" x14ac:dyDescent="0.25">
      <c r="A5" s="3" t="s">
        <v>2</v>
      </c>
      <c r="B5" s="4" t="s">
        <v>3</v>
      </c>
      <c r="C5" s="4" t="s">
        <v>4</v>
      </c>
      <c r="D5" s="4" t="s">
        <v>5</v>
      </c>
      <c r="E5" s="4" t="s">
        <v>6</v>
      </c>
      <c r="F5" s="4" t="s">
        <v>7</v>
      </c>
      <c r="G5" s="3" t="s">
        <v>8</v>
      </c>
      <c r="H5" s="4" t="s">
        <v>9</v>
      </c>
      <c r="I5" s="4" t="s">
        <v>10</v>
      </c>
      <c r="J5" s="3" t="s">
        <v>11</v>
      </c>
      <c r="K5" s="6" t="s">
        <v>12</v>
      </c>
      <c r="M5" s="3" t="s">
        <v>373</v>
      </c>
    </row>
    <row r="6" spans="1:13" ht="30" x14ac:dyDescent="0.25">
      <c r="A6" s="7" t="s">
        <v>285</v>
      </c>
      <c r="B6" s="8">
        <v>1</v>
      </c>
      <c r="C6" s="95" t="s">
        <v>14</v>
      </c>
      <c r="D6" s="98">
        <v>295332</v>
      </c>
      <c r="E6" s="97" t="s">
        <v>15</v>
      </c>
      <c r="F6" s="98">
        <v>300</v>
      </c>
      <c r="G6" s="91">
        <v>20</v>
      </c>
      <c r="H6" s="91">
        <v>18.899999999999999</v>
      </c>
      <c r="I6" s="91">
        <v>15.7</v>
      </c>
      <c r="J6" s="15">
        <f t="shared" ref="J6:J69" si="0">AVERAGE(G6:I6)</f>
        <v>18.2</v>
      </c>
      <c r="K6" s="15">
        <f t="shared" ref="K6:K69" si="1">(J6*F6)</f>
        <v>5460</v>
      </c>
      <c r="M6" s="84"/>
    </row>
    <row r="7" spans="1:13" ht="47.25" x14ac:dyDescent="0.25">
      <c r="A7" s="16"/>
      <c r="B7" s="92">
        <v>2</v>
      </c>
      <c r="C7" s="95" t="s">
        <v>258</v>
      </c>
      <c r="D7" s="98">
        <v>391034</v>
      </c>
      <c r="E7" s="97" t="s">
        <v>28</v>
      </c>
      <c r="F7" s="98">
        <v>100</v>
      </c>
      <c r="G7" s="14">
        <v>3.8</v>
      </c>
      <c r="H7" s="14">
        <v>2</v>
      </c>
      <c r="I7" s="14">
        <v>3.06</v>
      </c>
      <c r="J7" s="24">
        <f t="shared" si="0"/>
        <v>2.9533333333333331</v>
      </c>
      <c r="K7" s="15">
        <f t="shared" si="1"/>
        <v>295.33333333333331</v>
      </c>
      <c r="M7" s="84"/>
    </row>
    <row r="8" spans="1:13" ht="47.25" x14ac:dyDescent="0.25">
      <c r="A8" s="16"/>
      <c r="B8" s="92">
        <v>3</v>
      </c>
      <c r="C8" s="95" t="s">
        <v>259</v>
      </c>
      <c r="D8" s="98">
        <v>397903</v>
      </c>
      <c r="E8" s="97" t="s">
        <v>28</v>
      </c>
      <c r="F8" s="98">
        <v>100</v>
      </c>
      <c r="G8" s="14">
        <v>3.55</v>
      </c>
      <c r="H8" s="14">
        <v>6</v>
      </c>
      <c r="I8" s="14">
        <v>3.83</v>
      </c>
      <c r="J8" s="15">
        <f t="shared" si="0"/>
        <v>4.46</v>
      </c>
      <c r="K8" s="15">
        <f t="shared" si="1"/>
        <v>446</v>
      </c>
      <c r="M8" s="84"/>
    </row>
    <row r="9" spans="1:13" ht="47.25" x14ac:dyDescent="0.25">
      <c r="A9" s="16"/>
      <c r="B9" s="92">
        <v>4</v>
      </c>
      <c r="C9" s="95" t="s">
        <v>264</v>
      </c>
      <c r="D9" s="98">
        <v>320170</v>
      </c>
      <c r="E9" s="97" t="s">
        <v>28</v>
      </c>
      <c r="F9" s="98">
        <v>50</v>
      </c>
      <c r="G9" s="14">
        <v>3.01</v>
      </c>
      <c r="H9" s="14">
        <v>6.95</v>
      </c>
      <c r="I9" s="14">
        <v>4.66</v>
      </c>
      <c r="J9" s="15">
        <f t="shared" si="0"/>
        <v>4.873333333333334</v>
      </c>
      <c r="K9" s="15">
        <f t="shared" si="1"/>
        <v>243.66666666666669</v>
      </c>
      <c r="M9" s="84"/>
    </row>
    <row r="10" spans="1:13" ht="47.25" x14ac:dyDescent="0.25">
      <c r="A10" s="16"/>
      <c r="B10" s="92">
        <v>5</v>
      </c>
      <c r="C10" s="95" t="s">
        <v>17</v>
      </c>
      <c r="D10" s="98">
        <v>278920</v>
      </c>
      <c r="E10" s="97" t="s">
        <v>18</v>
      </c>
      <c r="F10" s="98">
        <v>200</v>
      </c>
      <c r="G10" s="14">
        <v>2.4300000000000002</v>
      </c>
      <c r="H10" s="14">
        <v>2.84</v>
      </c>
      <c r="I10" s="14">
        <v>1.77</v>
      </c>
      <c r="J10" s="24">
        <f t="shared" si="0"/>
        <v>2.3466666666666662</v>
      </c>
      <c r="K10" s="15">
        <f t="shared" si="1"/>
        <v>469.33333333333326</v>
      </c>
      <c r="M10" s="84"/>
    </row>
    <row r="11" spans="1:13" ht="15.75" x14ac:dyDescent="0.25">
      <c r="A11" s="16"/>
      <c r="B11" s="92">
        <v>6</v>
      </c>
      <c r="C11" s="95" t="s">
        <v>19</v>
      </c>
      <c r="D11" s="98">
        <v>9873</v>
      </c>
      <c r="E11" s="97" t="s">
        <v>15</v>
      </c>
      <c r="F11" s="98">
        <v>700</v>
      </c>
      <c r="G11" s="14">
        <v>11.98</v>
      </c>
      <c r="H11" s="14">
        <v>15.36</v>
      </c>
      <c r="I11" s="14">
        <v>16.34</v>
      </c>
      <c r="J11" s="15">
        <f t="shared" si="0"/>
        <v>14.56</v>
      </c>
      <c r="K11" s="15">
        <f t="shared" si="1"/>
        <v>10192</v>
      </c>
      <c r="M11" s="84"/>
    </row>
    <row r="12" spans="1:13" ht="15.75" x14ac:dyDescent="0.25">
      <c r="A12" s="16"/>
      <c r="B12" s="92">
        <v>7</v>
      </c>
      <c r="C12" s="95" t="s">
        <v>20</v>
      </c>
      <c r="D12" s="98">
        <v>9873</v>
      </c>
      <c r="E12" s="97" t="s">
        <v>15</v>
      </c>
      <c r="F12" s="98">
        <v>500</v>
      </c>
      <c r="G12" s="14">
        <v>11.98</v>
      </c>
      <c r="H12" s="14">
        <v>14.28</v>
      </c>
      <c r="I12" s="14">
        <v>13.92</v>
      </c>
      <c r="J12" s="24">
        <f t="shared" si="0"/>
        <v>13.393333333333333</v>
      </c>
      <c r="K12" s="15">
        <f t="shared" si="1"/>
        <v>6696.6666666666661</v>
      </c>
      <c r="M12" s="84"/>
    </row>
    <row r="13" spans="1:13" ht="15.75" x14ac:dyDescent="0.25">
      <c r="A13" s="16"/>
      <c r="B13" s="92">
        <v>8</v>
      </c>
      <c r="C13" s="95" t="s">
        <v>21</v>
      </c>
      <c r="D13" s="98">
        <v>9873</v>
      </c>
      <c r="E13" s="97" t="s">
        <v>22</v>
      </c>
      <c r="F13" s="98">
        <v>1500</v>
      </c>
      <c r="G13" s="14">
        <v>17</v>
      </c>
      <c r="H13" s="14">
        <v>14.89</v>
      </c>
      <c r="I13" s="14">
        <v>14.67</v>
      </c>
      <c r="J13" s="15">
        <f t="shared" si="0"/>
        <v>15.520000000000001</v>
      </c>
      <c r="K13" s="15">
        <f t="shared" si="1"/>
        <v>23280.000000000004</v>
      </c>
      <c r="M13" s="84"/>
    </row>
    <row r="14" spans="1:13" ht="15.75" x14ac:dyDescent="0.25">
      <c r="A14" s="16"/>
      <c r="B14" s="92">
        <v>9</v>
      </c>
      <c r="C14" s="95" t="s">
        <v>23</v>
      </c>
      <c r="D14" s="98">
        <v>310507</v>
      </c>
      <c r="E14" s="97" t="s">
        <v>24</v>
      </c>
      <c r="F14" s="98">
        <v>100</v>
      </c>
      <c r="G14" s="14">
        <v>9.6</v>
      </c>
      <c r="H14" s="14">
        <v>11.99</v>
      </c>
      <c r="I14" s="14">
        <v>11.75</v>
      </c>
      <c r="J14" s="24">
        <f t="shared" si="0"/>
        <v>11.113333333333335</v>
      </c>
      <c r="K14" s="15">
        <f t="shared" si="1"/>
        <v>1111.3333333333335</v>
      </c>
      <c r="M14" s="84"/>
    </row>
    <row r="15" spans="1:13" ht="110.25" x14ac:dyDescent="0.25">
      <c r="A15" s="16"/>
      <c r="B15" s="92">
        <v>10</v>
      </c>
      <c r="C15" s="95" t="s">
        <v>407</v>
      </c>
      <c r="D15" s="98">
        <v>150233</v>
      </c>
      <c r="E15" s="139" t="s">
        <v>26</v>
      </c>
      <c r="F15" s="98">
        <v>368</v>
      </c>
      <c r="G15" s="14">
        <v>21.95</v>
      </c>
      <c r="H15" s="14">
        <v>25</v>
      </c>
      <c r="I15" s="14">
        <v>40.6</v>
      </c>
      <c r="J15" s="15">
        <f t="shared" si="0"/>
        <v>29.183333333333337</v>
      </c>
      <c r="K15" s="15">
        <f t="shared" si="1"/>
        <v>10739.466666666667</v>
      </c>
      <c r="L15" s="1" t="s">
        <v>614</v>
      </c>
      <c r="M15" s="84"/>
    </row>
    <row r="16" spans="1:13" ht="122.25" customHeight="1" x14ac:dyDescent="0.25">
      <c r="A16" s="16"/>
      <c r="B16" s="92">
        <v>11</v>
      </c>
      <c r="C16" s="95" t="s">
        <v>287</v>
      </c>
      <c r="D16" s="98">
        <v>390766</v>
      </c>
      <c r="E16" s="97" t="s">
        <v>26</v>
      </c>
      <c r="F16" s="98">
        <v>100</v>
      </c>
      <c r="G16" s="14">
        <v>4.9000000000000004</v>
      </c>
      <c r="H16" s="14">
        <v>5.36</v>
      </c>
      <c r="I16" s="14">
        <v>5.4</v>
      </c>
      <c r="J16" s="24">
        <f t="shared" si="0"/>
        <v>5.2200000000000006</v>
      </c>
      <c r="K16" s="15">
        <f t="shared" si="1"/>
        <v>522.00000000000011</v>
      </c>
      <c r="M16" s="84"/>
    </row>
    <row r="17" spans="1:13" ht="28.5" customHeight="1" x14ac:dyDescent="0.25">
      <c r="A17" s="16"/>
      <c r="B17" s="92">
        <v>12</v>
      </c>
      <c r="C17" s="95" t="s">
        <v>29</v>
      </c>
      <c r="D17" s="98">
        <v>150233</v>
      </c>
      <c r="E17" s="97" t="s">
        <v>26</v>
      </c>
      <c r="F17" s="98">
        <v>100</v>
      </c>
      <c r="G17" s="14">
        <v>22.04</v>
      </c>
      <c r="H17" s="14">
        <v>21.37</v>
      </c>
      <c r="I17" s="14">
        <v>19.21</v>
      </c>
      <c r="J17" s="15">
        <f t="shared" si="0"/>
        <v>20.873333333333331</v>
      </c>
      <c r="K17" s="15">
        <f t="shared" si="1"/>
        <v>2087.333333333333</v>
      </c>
      <c r="M17" s="84"/>
    </row>
    <row r="18" spans="1:13" ht="31.5" x14ac:dyDescent="0.25">
      <c r="A18" s="16"/>
      <c r="B18" s="92">
        <v>13</v>
      </c>
      <c r="C18" s="95" t="s">
        <v>30</v>
      </c>
      <c r="D18" s="98">
        <v>32492</v>
      </c>
      <c r="E18" s="97" t="s">
        <v>24</v>
      </c>
      <c r="F18" s="98">
        <v>150</v>
      </c>
      <c r="G18" s="37">
        <v>1.28</v>
      </c>
      <c r="H18" s="14">
        <v>1.68</v>
      </c>
      <c r="I18" s="14">
        <v>1.18</v>
      </c>
      <c r="J18" s="24">
        <f t="shared" si="0"/>
        <v>1.38</v>
      </c>
      <c r="K18" s="15">
        <f t="shared" si="1"/>
        <v>206.99999999999997</v>
      </c>
      <c r="M18" s="84"/>
    </row>
    <row r="19" spans="1:13" ht="63" x14ac:dyDescent="0.25">
      <c r="A19" s="16"/>
      <c r="B19" s="92">
        <v>14</v>
      </c>
      <c r="C19" s="95" t="s">
        <v>288</v>
      </c>
      <c r="D19" s="98">
        <v>203279</v>
      </c>
      <c r="E19" s="97" t="s">
        <v>28</v>
      </c>
      <c r="F19" s="98">
        <v>100</v>
      </c>
      <c r="G19" s="37">
        <v>1.58</v>
      </c>
      <c r="H19" s="14">
        <v>2.4900000000000002</v>
      </c>
      <c r="I19" s="14">
        <v>3.19</v>
      </c>
      <c r="J19" s="15">
        <f t="shared" si="0"/>
        <v>2.42</v>
      </c>
      <c r="K19" s="15">
        <f t="shared" si="1"/>
        <v>242</v>
      </c>
      <c r="M19" s="84"/>
    </row>
    <row r="20" spans="1:13" s="40" customFormat="1" ht="31.5" x14ac:dyDescent="0.25">
      <c r="A20" s="16"/>
      <c r="B20" s="92">
        <v>15</v>
      </c>
      <c r="C20" s="95" t="s">
        <v>289</v>
      </c>
      <c r="D20" s="98">
        <v>356979</v>
      </c>
      <c r="E20" s="97" t="s">
        <v>28</v>
      </c>
      <c r="F20" s="98">
        <v>320</v>
      </c>
      <c r="G20" s="14">
        <v>2.5</v>
      </c>
      <c r="H20" s="14">
        <v>2.38</v>
      </c>
      <c r="I20" s="14">
        <v>2.71</v>
      </c>
      <c r="J20" s="24">
        <f t="shared" si="0"/>
        <v>2.5299999999999998</v>
      </c>
      <c r="K20" s="24">
        <f t="shared" si="1"/>
        <v>809.59999999999991</v>
      </c>
      <c r="M20" s="16"/>
    </row>
    <row r="21" spans="1:13" ht="31.5" x14ac:dyDescent="0.25">
      <c r="A21" s="16"/>
      <c r="B21" s="92">
        <v>16</v>
      </c>
      <c r="C21" s="95" t="s">
        <v>33</v>
      </c>
      <c r="D21" s="98">
        <v>202495</v>
      </c>
      <c r="E21" s="97" t="s">
        <v>28</v>
      </c>
      <c r="F21" s="98">
        <v>200</v>
      </c>
      <c r="G21" s="14">
        <v>0.35</v>
      </c>
      <c r="H21" s="14">
        <v>0.71</v>
      </c>
      <c r="I21" s="37">
        <v>0.6</v>
      </c>
      <c r="J21" s="15">
        <f t="shared" si="0"/>
        <v>0.55333333333333334</v>
      </c>
      <c r="K21" s="15">
        <f t="shared" si="1"/>
        <v>110.66666666666667</v>
      </c>
      <c r="M21" s="84"/>
    </row>
    <row r="22" spans="1:13" s="40" customFormat="1" ht="31.5" x14ac:dyDescent="0.25">
      <c r="A22" s="16"/>
      <c r="B22" s="92">
        <v>17</v>
      </c>
      <c r="C22" s="95" t="s">
        <v>34</v>
      </c>
      <c r="D22" s="98">
        <v>228331</v>
      </c>
      <c r="E22" s="97" t="s">
        <v>28</v>
      </c>
      <c r="F22" s="98">
        <v>200</v>
      </c>
      <c r="G22" s="37">
        <v>0.11</v>
      </c>
      <c r="H22" s="14">
        <v>0.22</v>
      </c>
      <c r="I22" s="14">
        <v>0.12</v>
      </c>
      <c r="J22" s="24">
        <f t="shared" si="0"/>
        <v>0.15</v>
      </c>
      <c r="K22" s="24">
        <f t="shared" si="1"/>
        <v>30</v>
      </c>
      <c r="M22" s="16"/>
    </row>
    <row r="23" spans="1:13" ht="31.5" x14ac:dyDescent="0.25">
      <c r="A23" s="16"/>
      <c r="B23" s="92">
        <v>18</v>
      </c>
      <c r="C23" s="95" t="s">
        <v>290</v>
      </c>
      <c r="D23" s="98">
        <v>57908</v>
      </c>
      <c r="E23" s="97" t="s">
        <v>28</v>
      </c>
      <c r="F23" s="98">
        <v>30</v>
      </c>
      <c r="G23" s="37">
        <v>45.49</v>
      </c>
      <c r="H23" s="14">
        <v>20.96</v>
      </c>
      <c r="I23" s="14">
        <v>41.6</v>
      </c>
      <c r="J23" s="24">
        <f t="shared" si="0"/>
        <v>36.016666666666673</v>
      </c>
      <c r="K23" s="15">
        <f t="shared" si="1"/>
        <v>1080.5000000000002</v>
      </c>
      <c r="M23" s="84"/>
    </row>
    <row r="24" spans="1:13" s="40" customFormat="1" ht="15.75" x14ac:dyDescent="0.25">
      <c r="A24" s="16"/>
      <c r="B24" s="92">
        <v>19</v>
      </c>
      <c r="C24" s="95" t="s">
        <v>35</v>
      </c>
      <c r="D24" s="98">
        <v>216082</v>
      </c>
      <c r="E24" s="97" t="s">
        <v>28</v>
      </c>
      <c r="F24" s="98">
        <v>100</v>
      </c>
      <c r="G24" s="37">
        <v>4.7</v>
      </c>
      <c r="H24" s="14">
        <v>2.04</v>
      </c>
      <c r="I24" s="14">
        <v>2.68</v>
      </c>
      <c r="J24" s="24">
        <f t="shared" si="0"/>
        <v>3.14</v>
      </c>
      <c r="K24" s="24">
        <f t="shared" si="1"/>
        <v>314</v>
      </c>
      <c r="M24" s="16"/>
    </row>
    <row r="25" spans="1:13" ht="15.75" x14ac:dyDescent="0.25">
      <c r="A25" s="16"/>
      <c r="B25" s="92">
        <v>20</v>
      </c>
      <c r="C25" s="95" t="s">
        <v>36</v>
      </c>
      <c r="D25" s="98">
        <v>53171</v>
      </c>
      <c r="E25" s="97" t="s">
        <v>28</v>
      </c>
      <c r="F25" s="98">
        <v>200</v>
      </c>
      <c r="G25" s="37">
        <v>4.1900000000000004</v>
      </c>
      <c r="H25" s="14">
        <v>4.74</v>
      </c>
      <c r="I25" s="14">
        <v>5.8</v>
      </c>
      <c r="J25" s="24">
        <f t="shared" si="0"/>
        <v>4.91</v>
      </c>
      <c r="K25" s="15">
        <f t="shared" si="1"/>
        <v>982</v>
      </c>
      <c r="M25" s="84"/>
    </row>
    <row r="26" spans="1:13" s="40" customFormat="1" ht="31.5" x14ac:dyDescent="0.25">
      <c r="A26" s="16"/>
      <c r="B26" s="92">
        <v>21</v>
      </c>
      <c r="C26" s="95" t="s">
        <v>37</v>
      </c>
      <c r="D26" s="98">
        <v>377912</v>
      </c>
      <c r="E26" s="97" t="s">
        <v>38</v>
      </c>
      <c r="F26" s="98">
        <v>800</v>
      </c>
      <c r="G26" s="37">
        <v>1.78</v>
      </c>
      <c r="H26" s="14">
        <v>1.56</v>
      </c>
      <c r="I26" s="14">
        <v>2.08</v>
      </c>
      <c r="J26" s="24">
        <f t="shared" si="0"/>
        <v>1.8066666666666666</v>
      </c>
      <c r="K26" s="24">
        <f t="shared" si="1"/>
        <v>1445.3333333333333</v>
      </c>
      <c r="M26" s="16"/>
    </row>
    <row r="27" spans="1:13" ht="31.5" x14ac:dyDescent="0.25">
      <c r="A27" s="16"/>
      <c r="B27" s="92">
        <v>22</v>
      </c>
      <c r="C27" s="95" t="s">
        <v>39</v>
      </c>
      <c r="D27" s="98">
        <v>411943</v>
      </c>
      <c r="E27" s="97" t="s">
        <v>40</v>
      </c>
      <c r="F27" s="98">
        <v>800</v>
      </c>
      <c r="G27" s="14">
        <v>1.36</v>
      </c>
      <c r="H27" s="14">
        <v>1.2</v>
      </c>
      <c r="I27" s="14">
        <v>1.6</v>
      </c>
      <c r="J27" s="24">
        <f t="shared" si="0"/>
        <v>1.3866666666666667</v>
      </c>
      <c r="K27" s="15">
        <f t="shared" si="1"/>
        <v>1109.3333333333335</v>
      </c>
      <c r="M27" s="84"/>
    </row>
    <row r="28" spans="1:13" ht="31.5" x14ac:dyDescent="0.25">
      <c r="A28" s="16"/>
      <c r="B28" s="92">
        <v>23</v>
      </c>
      <c r="C28" s="95" t="s">
        <v>41</v>
      </c>
      <c r="D28" s="98">
        <v>256718</v>
      </c>
      <c r="E28" s="97" t="s">
        <v>28</v>
      </c>
      <c r="F28" s="98">
        <v>400</v>
      </c>
      <c r="G28" s="37">
        <v>0.23</v>
      </c>
      <c r="H28" s="14">
        <v>0.36</v>
      </c>
      <c r="I28" s="14">
        <v>0.3</v>
      </c>
      <c r="J28" s="15">
        <f t="shared" si="0"/>
        <v>0.29666666666666663</v>
      </c>
      <c r="K28" s="15">
        <f t="shared" si="1"/>
        <v>118.66666666666666</v>
      </c>
      <c r="M28" s="84"/>
    </row>
    <row r="29" spans="1:13" ht="94.5" x14ac:dyDescent="0.25">
      <c r="A29" s="16"/>
      <c r="B29" s="92">
        <v>24</v>
      </c>
      <c r="C29" s="95" t="s">
        <v>291</v>
      </c>
      <c r="D29" s="98">
        <v>304482</v>
      </c>
      <c r="E29" s="97" t="s">
        <v>28</v>
      </c>
      <c r="F29" s="98">
        <v>400</v>
      </c>
      <c r="G29" s="37">
        <v>0.88</v>
      </c>
      <c r="H29" s="14">
        <v>1.89</v>
      </c>
      <c r="I29" s="14">
        <v>1.98</v>
      </c>
      <c r="J29" s="24">
        <f t="shared" si="0"/>
        <v>1.5833333333333333</v>
      </c>
      <c r="K29" s="15">
        <f t="shared" si="1"/>
        <v>633.33333333333326</v>
      </c>
      <c r="M29" s="84"/>
    </row>
    <row r="30" spans="1:13" ht="78.75" x14ac:dyDescent="0.25">
      <c r="A30" s="16"/>
      <c r="B30" s="92">
        <v>25</v>
      </c>
      <c r="C30" s="95" t="s">
        <v>292</v>
      </c>
      <c r="D30" s="98">
        <v>293121</v>
      </c>
      <c r="E30" s="97" t="s">
        <v>28</v>
      </c>
      <c r="F30" s="98">
        <v>288</v>
      </c>
      <c r="G30" s="37">
        <v>0.19</v>
      </c>
      <c r="H30" s="14">
        <v>0.3</v>
      </c>
      <c r="I30" s="14">
        <v>0.14000000000000001</v>
      </c>
      <c r="J30" s="15">
        <f t="shared" si="0"/>
        <v>0.21</v>
      </c>
      <c r="K30" s="15">
        <f t="shared" si="1"/>
        <v>60.48</v>
      </c>
      <c r="M30" s="84"/>
    </row>
    <row r="31" spans="1:13" ht="110.25" x14ac:dyDescent="0.25">
      <c r="A31" s="16"/>
      <c r="B31" s="92">
        <v>26</v>
      </c>
      <c r="C31" s="95" t="s">
        <v>293</v>
      </c>
      <c r="D31" s="98">
        <v>10090</v>
      </c>
      <c r="E31" s="97" t="s">
        <v>28</v>
      </c>
      <c r="F31" s="98">
        <v>100</v>
      </c>
      <c r="G31" s="37">
        <v>5.5</v>
      </c>
      <c r="H31" s="14">
        <v>7.67</v>
      </c>
      <c r="I31" s="14">
        <v>4.28</v>
      </c>
      <c r="J31" s="24">
        <f t="shared" si="0"/>
        <v>5.8166666666666664</v>
      </c>
      <c r="K31" s="15">
        <f t="shared" si="1"/>
        <v>581.66666666666663</v>
      </c>
      <c r="M31" s="84"/>
    </row>
    <row r="32" spans="1:13" ht="110.25" x14ac:dyDescent="0.25">
      <c r="A32" s="16"/>
      <c r="B32" s="92">
        <v>27</v>
      </c>
      <c r="C32" s="95" t="s">
        <v>294</v>
      </c>
      <c r="D32" s="98">
        <v>10090</v>
      </c>
      <c r="E32" s="97" t="s">
        <v>28</v>
      </c>
      <c r="F32" s="98">
        <v>100</v>
      </c>
      <c r="G32" s="37">
        <v>4.8</v>
      </c>
      <c r="H32" s="14">
        <v>5.64</v>
      </c>
      <c r="I32" s="14">
        <v>4.9800000000000004</v>
      </c>
      <c r="J32" s="15">
        <f t="shared" si="0"/>
        <v>5.14</v>
      </c>
      <c r="K32" s="15">
        <f t="shared" si="1"/>
        <v>514</v>
      </c>
      <c r="M32" s="84"/>
    </row>
    <row r="33" spans="1:13" ht="110.25" x14ac:dyDescent="0.25">
      <c r="A33" s="16"/>
      <c r="B33" s="92">
        <v>28</v>
      </c>
      <c r="C33" s="95" t="s">
        <v>295</v>
      </c>
      <c r="D33" s="98">
        <v>10090</v>
      </c>
      <c r="E33" s="97" t="s">
        <v>28</v>
      </c>
      <c r="F33" s="98">
        <v>100</v>
      </c>
      <c r="G33" s="37">
        <v>8.9</v>
      </c>
      <c r="H33" s="14">
        <v>13.99</v>
      </c>
      <c r="I33" s="14">
        <v>14.07</v>
      </c>
      <c r="J33" s="24">
        <f t="shared" si="0"/>
        <v>12.32</v>
      </c>
      <c r="K33" s="15">
        <f t="shared" si="1"/>
        <v>1232</v>
      </c>
      <c r="M33" s="84"/>
    </row>
    <row r="34" spans="1:13" ht="31.5" x14ac:dyDescent="0.25">
      <c r="A34" s="16"/>
      <c r="B34" s="92">
        <v>29</v>
      </c>
      <c r="C34" s="95" t="s">
        <v>296</v>
      </c>
      <c r="D34" s="98">
        <v>68500</v>
      </c>
      <c r="E34" s="97" t="s">
        <v>28</v>
      </c>
      <c r="F34" s="98">
        <v>240</v>
      </c>
      <c r="G34" s="37">
        <v>5.9</v>
      </c>
      <c r="H34" s="14">
        <v>4</v>
      </c>
      <c r="I34" s="14">
        <v>5.44</v>
      </c>
      <c r="J34" s="15">
        <f t="shared" si="0"/>
        <v>5.1133333333333333</v>
      </c>
      <c r="K34" s="15">
        <f t="shared" si="1"/>
        <v>1227.2</v>
      </c>
      <c r="M34" s="84"/>
    </row>
    <row r="35" spans="1:13" ht="47.25" x14ac:dyDescent="0.25">
      <c r="A35" s="45"/>
      <c r="B35" s="93">
        <v>30</v>
      </c>
      <c r="C35" s="95" t="s">
        <v>272</v>
      </c>
      <c r="D35" s="98">
        <v>68500</v>
      </c>
      <c r="E35" s="97" t="s">
        <v>28</v>
      </c>
      <c r="F35" s="98">
        <v>2000</v>
      </c>
      <c r="G35" s="14">
        <v>5.49</v>
      </c>
      <c r="H35" s="14">
        <v>6.35</v>
      </c>
      <c r="I35" s="14">
        <v>8.9</v>
      </c>
      <c r="J35" s="15">
        <f t="shared" si="0"/>
        <v>6.913333333333334</v>
      </c>
      <c r="K35" s="15">
        <f t="shared" si="1"/>
        <v>13826.666666666668</v>
      </c>
      <c r="M35" s="84"/>
    </row>
    <row r="36" spans="1:13" ht="31.5" x14ac:dyDescent="0.25">
      <c r="A36" s="7"/>
      <c r="B36" s="92">
        <v>31</v>
      </c>
      <c r="C36" s="95" t="s">
        <v>270</v>
      </c>
      <c r="D36" s="98">
        <v>9695</v>
      </c>
      <c r="E36" s="97" t="s">
        <v>28</v>
      </c>
      <c r="F36" s="98">
        <v>70</v>
      </c>
      <c r="G36" s="37">
        <v>25.8</v>
      </c>
      <c r="H36" s="14">
        <v>28</v>
      </c>
      <c r="I36" s="14">
        <v>28.45</v>
      </c>
      <c r="J36" s="24">
        <f t="shared" si="0"/>
        <v>27.416666666666668</v>
      </c>
      <c r="K36" s="15">
        <f t="shared" si="1"/>
        <v>1919.1666666666667</v>
      </c>
      <c r="M36" s="84"/>
    </row>
    <row r="37" spans="1:13" ht="409.5" x14ac:dyDescent="0.25">
      <c r="A37" s="16"/>
      <c r="B37" s="92">
        <v>32</v>
      </c>
      <c r="C37" s="95" t="s">
        <v>297</v>
      </c>
      <c r="D37" s="98">
        <v>9725</v>
      </c>
      <c r="E37" s="97" t="s">
        <v>38</v>
      </c>
      <c r="F37" s="98">
        <v>3000</v>
      </c>
      <c r="G37" s="14">
        <v>10.69</v>
      </c>
      <c r="H37" s="14">
        <v>13.45</v>
      </c>
      <c r="I37" s="14">
        <v>8.25</v>
      </c>
      <c r="J37" s="15">
        <f t="shared" si="0"/>
        <v>10.796666666666667</v>
      </c>
      <c r="K37" s="15">
        <f t="shared" si="1"/>
        <v>32390</v>
      </c>
      <c r="M37" s="84"/>
    </row>
    <row r="38" spans="1:13" ht="31.5" x14ac:dyDescent="0.25">
      <c r="A38" s="16"/>
      <c r="B38" s="92">
        <v>33</v>
      </c>
      <c r="C38" s="95" t="s">
        <v>49</v>
      </c>
      <c r="D38" s="98">
        <v>269475</v>
      </c>
      <c r="E38" s="98" t="s">
        <v>28</v>
      </c>
      <c r="F38" s="98">
        <v>1500</v>
      </c>
      <c r="G38" s="37">
        <v>2.65</v>
      </c>
      <c r="H38" s="14">
        <v>2.9</v>
      </c>
      <c r="I38" s="14">
        <v>2.81</v>
      </c>
      <c r="J38" s="24">
        <f t="shared" si="0"/>
        <v>2.7866666666666666</v>
      </c>
      <c r="K38" s="15">
        <f t="shared" si="1"/>
        <v>4180</v>
      </c>
      <c r="M38" s="84"/>
    </row>
    <row r="39" spans="1:13" ht="31.5" x14ac:dyDescent="0.25">
      <c r="A39" s="16"/>
      <c r="B39" s="92">
        <v>34</v>
      </c>
      <c r="C39" s="95" t="s">
        <v>298</v>
      </c>
      <c r="D39" s="98">
        <v>234244</v>
      </c>
      <c r="E39" s="98" t="s">
        <v>28</v>
      </c>
      <c r="F39" s="98">
        <v>1500</v>
      </c>
      <c r="G39" s="37">
        <v>1.33</v>
      </c>
      <c r="H39" s="14">
        <v>1.7</v>
      </c>
      <c r="I39" s="14">
        <v>1.3</v>
      </c>
      <c r="J39" s="15">
        <f t="shared" si="0"/>
        <v>1.4433333333333334</v>
      </c>
      <c r="K39" s="15">
        <f t="shared" si="1"/>
        <v>2165</v>
      </c>
      <c r="M39" s="84"/>
    </row>
    <row r="40" spans="1:13" ht="31.5" x14ac:dyDescent="0.25">
      <c r="A40" s="16"/>
      <c r="B40" s="92">
        <v>35</v>
      </c>
      <c r="C40" s="95" t="s">
        <v>51</v>
      </c>
      <c r="D40" s="98">
        <v>139246</v>
      </c>
      <c r="E40" s="98" t="s">
        <v>28</v>
      </c>
      <c r="F40" s="98">
        <v>200</v>
      </c>
      <c r="G40" s="37">
        <v>8.8000000000000007</v>
      </c>
      <c r="H40" s="14">
        <v>10.52</v>
      </c>
      <c r="I40" s="14">
        <v>12.69</v>
      </c>
      <c r="J40" s="24">
        <f t="shared" si="0"/>
        <v>10.67</v>
      </c>
      <c r="K40" s="15">
        <f t="shared" si="1"/>
        <v>2134</v>
      </c>
      <c r="M40" s="84"/>
    </row>
    <row r="41" spans="1:13" ht="105.75" customHeight="1" x14ac:dyDescent="0.25">
      <c r="A41" s="16"/>
      <c r="B41" s="92">
        <v>36</v>
      </c>
      <c r="C41" s="95" t="s">
        <v>54</v>
      </c>
      <c r="D41" s="98">
        <v>139246</v>
      </c>
      <c r="E41" s="97" t="s">
        <v>28</v>
      </c>
      <c r="F41" s="98">
        <v>200</v>
      </c>
      <c r="G41" s="14">
        <v>24</v>
      </c>
      <c r="H41" s="14">
        <v>25</v>
      </c>
      <c r="I41" s="37">
        <v>28.86</v>
      </c>
      <c r="J41" s="15">
        <f t="shared" si="0"/>
        <v>25.953333333333333</v>
      </c>
      <c r="K41" s="15">
        <f t="shared" si="1"/>
        <v>5190.666666666667</v>
      </c>
      <c r="M41" s="84"/>
    </row>
    <row r="42" spans="1:13" ht="31.5" x14ac:dyDescent="0.25">
      <c r="A42" s="16"/>
      <c r="B42" s="92">
        <v>37</v>
      </c>
      <c r="C42" s="95" t="s">
        <v>55</v>
      </c>
      <c r="D42" s="98">
        <v>279255</v>
      </c>
      <c r="E42" s="98" t="s">
        <v>28</v>
      </c>
      <c r="F42" s="98">
        <v>100</v>
      </c>
      <c r="G42" s="37">
        <v>2.1</v>
      </c>
      <c r="H42" s="14">
        <v>1.27</v>
      </c>
      <c r="I42" s="14">
        <v>2</v>
      </c>
      <c r="J42" s="24">
        <f t="shared" si="0"/>
        <v>1.79</v>
      </c>
      <c r="K42" s="15">
        <f t="shared" si="1"/>
        <v>179</v>
      </c>
      <c r="M42" s="84"/>
    </row>
    <row r="43" spans="1:13" ht="173.25" x14ac:dyDescent="0.25">
      <c r="A43" s="16"/>
      <c r="B43" s="92">
        <v>38</v>
      </c>
      <c r="C43" s="95" t="s">
        <v>299</v>
      </c>
      <c r="D43" s="95">
        <v>271836</v>
      </c>
      <c r="E43" s="97" t="s">
        <v>24</v>
      </c>
      <c r="F43" s="98">
        <v>65</v>
      </c>
      <c r="G43" s="37">
        <v>20.5</v>
      </c>
      <c r="H43" s="14">
        <v>19.5</v>
      </c>
      <c r="I43" s="14">
        <v>23</v>
      </c>
      <c r="J43" s="15">
        <f t="shared" si="0"/>
        <v>21</v>
      </c>
      <c r="K43" s="15">
        <f t="shared" si="1"/>
        <v>1365</v>
      </c>
      <c r="M43" s="84"/>
    </row>
    <row r="44" spans="1:13" ht="173.25" x14ac:dyDescent="0.25">
      <c r="A44" s="16"/>
      <c r="B44" s="92">
        <v>39</v>
      </c>
      <c r="C44" s="95" t="s">
        <v>615</v>
      </c>
      <c r="D44" s="95">
        <v>271837</v>
      </c>
      <c r="E44" s="97" t="s">
        <v>24</v>
      </c>
      <c r="F44" s="98">
        <v>55</v>
      </c>
      <c r="G44" s="37">
        <v>21.45</v>
      </c>
      <c r="H44" s="14">
        <v>21</v>
      </c>
      <c r="I44" s="14">
        <v>20</v>
      </c>
      <c r="J44" s="24">
        <f t="shared" si="0"/>
        <v>20.816666666666666</v>
      </c>
      <c r="K44" s="15">
        <f t="shared" si="1"/>
        <v>1144.9166666666667</v>
      </c>
      <c r="M44" s="84"/>
    </row>
    <row r="45" spans="1:13" ht="63" x14ac:dyDescent="0.25">
      <c r="A45" s="16"/>
      <c r="B45" s="92">
        <v>40</v>
      </c>
      <c r="C45" s="95" t="s">
        <v>273</v>
      </c>
      <c r="D45" s="95">
        <v>332516</v>
      </c>
      <c r="E45" s="97" t="s">
        <v>24</v>
      </c>
      <c r="F45" s="98">
        <v>15</v>
      </c>
      <c r="G45" s="37">
        <v>18.5</v>
      </c>
      <c r="H45" s="14">
        <v>26.5</v>
      </c>
      <c r="I45" s="14">
        <v>28.9</v>
      </c>
      <c r="J45" s="15">
        <f t="shared" si="0"/>
        <v>24.633333333333336</v>
      </c>
      <c r="K45" s="15">
        <f t="shared" si="1"/>
        <v>369.50000000000006</v>
      </c>
      <c r="M45" s="84"/>
    </row>
    <row r="46" spans="1:13" ht="207" customHeight="1" x14ac:dyDescent="0.25">
      <c r="A46" s="16"/>
      <c r="B46" s="92">
        <v>41</v>
      </c>
      <c r="C46" s="95" t="s">
        <v>301</v>
      </c>
      <c r="D46" s="95">
        <v>271838</v>
      </c>
      <c r="E46" s="98" t="s">
        <v>24</v>
      </c>
      <c r="F46" s="98">
        <v>45</v>
      </c>
      <c r="G46" s="37">
        <v>19.5</v>
      </c>
      <c r="H46" s="14">
        <v>22</v>
      </c>
      <c r="I46" s="14">
        <v>24.9</v>
      </c>
      <c r="J46" s="24">
        <f t="shared" si="0"/>
        <v>22.133333333333336</v>
      </c>
      <c r="K46" s="15">
        <f t="shared" si="1"/>
        <v>996.00000000000011</v>
      </c>
      <c r="M46" s="84"/>
    </row>
    <row r="47" spans="1:13" ht="60.75" customHeight="1" x14ac:dyDescent="0.25">
      <c r="A47" s="16"/>
      <c r="B47" s="92">
        <v>42</v>
      </c>
      <c r="C47" s="95" t="s">
        <v>59</v>
      </c>
      <c r="D47" s="98">
        <v>279488</v>
      </c>
      <c r="E47" s="97" t="s">
        <v>60</v>
      </c>
      <c r="F47" s="98">
        <v>50</v>
      </c>
      <c r="G47" s="37">
        <v>1.89</v>
      </c>
      <c r="H47" s="14">
        <v>3.21</v>
      </c>
      <c r="I47" s="14">
        <v>3.5</v>
      </c>
      <c r="J47" s="15">
        <f t="shared" si="0"/>
        <v>2.8666666666666667</v>
      </c>
      <c r="K47" s="15">
        <f t="shared" si="1"/>
        <v>143.33333333333334</v>
      </c>
      <c r="M47" s="84"/>
    </row>
    <row r="48" spans="1:13" ht="174" customHeight="1" x14ac:dyDescent="0.25">
      <c r="A48" s="16"/>
      <c r="B48" s="92">
        <v>43</v>
      </c>
      <c r="C48" s="95" t="s">
        <v>302</v>
      </c>
      <c r="D48" s="95">
        <v>279312</v>
      </c>
      <c r="E48" s="97" t="s">
        <v>28</v>
      </c>
      <c r="F48" s="98">
        <v>600</v>
      </c>
      <c r="G48" s="14">
        <v>0.69</v>
      </c>
      <c r="H48" s="14">
        <v>0.9</v>
      </c>
      <c r="I48" s="14">
        <v>1.2</v>
      </c>
      <c r="J48" s="15">
        <f t="shared" si="0"/>
        <v>0.93</v>
      </c>
      <c r="K48" s="15">
        <f t="shared" si="1"/>
        <v>558</v>
      </c>
      <c r="M48" s="84">
        <v>0.51</v>
      </c>
    </row>
    <row r="49" spans="1:13" ht="143.25" customHeight="1" x14ac:dyDescent="0.25">
      <c r="A49" s="16"/>
      <c r="B49" s="92">
        <v>44</v>
      </c>
      <c r="C49" s="95" t="s">
        <v>303</v>
      </c>
      <c r="D49" s="95">
        <v>279313</v>
      </c>
      <c r="E49" s="97" t="s">
        <v>28</v>
      </c>
      <c r="F49" s="98">
        <v>600</v>
      </c>
      <c r="G49" s="14">
        <v>0.69</v>
      </c>
      <c r="H49" s="14">
        <v>0.9</v>
      </c>
      <c r="I49" s="14">
        <v>1.2</v>
      </c>
      <c r="J49" s="24">
        <f t="shared" si="0"/>
        <v>0.93</v>
      </c>
      <c r="K49" s="15">
        <f t="shared" si="1"/>
        <v>558</v>
      </c>
      <c r="M49" s="84"/>
    </row>
    <row r="50" spans="1:13" ht="110.25" x14ac:dyDescent="0.25">
      <c r="A50" s="16"/>
      <c r="B50" s="92">
        <v>45</v>
      </c>
      <c r="C50" s="95" t="s">
        <v>304</v>
      </c>
      <c r="D50" s="95">
        <v>279314</v>
      </c>
      <c r="E50" s="97" t="s">
        <v>28</v>
      </c>
      <c r="F50" s="98">
        <v>600</v>
      </c>
      <c r="G50" s="14">
        <v>0.69</v>
      </c>
      <c r="H50" s="14">
        <v>0.9</v>
      </c>
      <c r="I50" s="14">
        <v>1.2</v>
      </c>
      <c r="J50" s="15">
        <f t="shared" si="0"/>
        <v>0.93</v>
      </c>
      <c r="K50" s="15">
        <f t="shared" si="1"/>
        <v>558</v>
      </c>
      <c r="M50" s="84"/>
    </row>
    <row r="51" spans="1:13" ht="96.75" customHeight="1" x14ac:dyDescent="0.25">
      <c r="A51" s="16"/>
      <c r="B51" s="92">
        <v>46</v>
      </c>
      <c r="C51" s="95" t="s">
        <v>305</v>
      </c>
      <c r="D51" s="98">
        <v>315046</v>
      </c>
      <c r="E51" s="98" t="s">
        <v>28</v>
      </c>
      <c r="F51" s="98">
        <v>300</v>
      </c>
      <c r="G51" s="14">
        <v>1.089</v>
      </c>
      <c r="H51" s="14">
        <v>3.66</v>
      </c>
      <c r="I51" s="14">
        <v>2.5499999999999998</v>
      </c>
      <c r="J51" s="24">
        <f t="shared" si="0"/>
        <v>2.4330000000000003</v>
      </c>
      <c r="K51" s="15">
        <f t="shared" si="1"/>
        <v>729.90000000000009</v>
      </c>
      <c r="M51" s="84"/>
    </row>
    <row r="52" spans="1:13" ht="24" customHeight="1" x14ac:dyDescent="0.25">
      <c r="A52" s="45"/>
      <c r="B52" s="93">
        <v>47</v>
      </c>
      <c r="C52" s="94" t="s">
        <v>403</v>
      </c>
      <c r="D52" s="97">
        <v>428961</v>
      </c>
      <c r="E52" s="98" t="s">
        <v>28</v>
      </c>
      <c r="F52" s="98">
        <v>100</v>
      </c>
      <c r="G52" s="37">
        <v>7.84</v>
      </c>
      <c r="H52" s="14">
        <v>9.9499999999999993</v>
      </c>
      <c r="I52" s="14">
        <v>13.04</v>
      </c>
      <c r="J52" s="24">
        <f t="shared" si="0"/>
        <v>10.276666666666666</v>
      </c>
      <c r="K52" s="15">
        <f t="shared" si="1"/>
        <v>1027.6666666666665</v>
      </c>
      <c r="M52" s="84"/>
    </row>
    <row r="53" spans="1:13" ht="47.25" x14ac:dyDescent="0.25">
      <c r="A53" s="16"/>
      <c r="B53" s="92">
        <v>48</v>
      </c>
      <c r="C53" s="95" t="s">
        <v>66</v>
      </c>
      <c r="D53" s="98">
        <v>299023</v>
      </c>
      <c r="E53" s="98" t="s">
        <v>28</v>
      </c>
      <c r="F53" s="98">
        <v>4500</v>
      </c>
      <c r="G53" s="14">
        <v>0.77</v>
      </c>
      <c r="H53" s="14">
        <v>0.8</v>
      </c>
      <c r="I53" s="14">
        <v>1.57</v>
      </c>
      <c r="J53" s="24">
        <f t="shared" si="0"/>
        <v>1.0466666666666666</v>
      </c>
      <c r="K53" s="15">
        <f t="shared" si="1"/>
        <v>4710</v>
      </c>
      <c r="M53" s="84"/>
    </row>
    <row r="54" spans="1:13" ht="31.5" x14ac:dyDescent="0.25">
      <c r="A54" s="16"/>
      <c r="B54" s="92">
        <v>49</v>
      </c>
      <c r="C54" s="95" t="s">
        <v>267</v>
      </c>
      <c r="D54" s="98">
        <v>150790</v>
      </c>
      <c r="E54" s="97" t="s">
        <v>38</v>
      </c>
      <c r="F54" s="98">
        <v>100</v>
      </c>
      <c r="G54" s="14">
        <v>19</v>
      </c>
      <c r="H54" s="14">
        <v>20</v>
      </c>
      <c r="I54" s="14">
        <v>17</v>
      </c>
      <c r="J54" s="15">
        <f t="shared" si="0"/>
        <v>18.666666666666668</v>
      </c>
      <c r="K54" s="15">
        <f t="shared" si="1"/>
        <v>1866.6666666666667</v>
      </c>
      <c r="M54" s="84"/>
    </row>
    <row r="55" spans="1:13" ht="31.5" x14ac:dyDescent="0.25">
      <c r="A55" s="16"/>
      <c r="B55" s="92">
        <v>50</v>
      </c>
      <c r="C55" s="95" t="s">
        <v>67</v>
      </c>
      <c r="D55" s="98">
        <v>203552</v>
      </c>
      <c r="E55" s="97" t="s">
        <v>24</v>
      </c>
      <c r="F55" s="98">
        <v>50</v>
      </c>
      <c r="G55" s="14">
        <v>13.33</v>
      </c>
      <c r="H55" s="14">
        <v>15.35</v>
      </c>
      <c r="I55" s="14">
        <v>15.99</v>
      </c>
      <c r="J55" s="24">
        <f t="shared" si="0"/>
        <v>14.89</v>
      </c>
      <c r="K55" s="15">
        <f t="shared" si="1"/>
        <v>744.5</v>
      </c>
      <c r="M55" s="84"/>
    </row>
    <row r="56" spans="1:13" ht="31.5" x14ac:dyDescent="0.25">
      <c r="A56" s="16"/>
      <c r="B56" s="92">
        <v>51</v>
      </c>
      <c r="C56" s="95" t="s">
        <v>68</v>
      </c>
      <c r="D56" s="98">
        <v>264071</v>
      </c>
      <c r="E56" s="97" t="s">
        <v>28</v>
      </c>
      <c r="F56" s="98">
        <v>50</v>
      </c>
      <c r="G56" s="14">
        <v>18</v>
      </c>
      <c r="H56" s="14">
        <v>38.65</v>
      </c>
      <c r="I56" s="37">
        <v>19.79</v>
      </c>
      <c r="J56" s="24">
        <f t="shared" si="0"/>
        <v>25.48</v>
      </c>
      <c r="K56" s="15">
        <f t="shared" si="1"/>
        <v>1274</v>
      </c>
      <c r="M56" s="84"/>
    </row>
    <row r="57" spans="1:13" ht="31.5" x14ac:dyDescent="0.25">
      <c r="A57" s="16"/>
      <c r="B57" s="92">
        <v>52</v>
      </c>
      <c r="C57" s="95" t="s">
        <v>307</v>
      </c>
      <c r="D57" s="98">
        <v>233519</v>
      </c>
      <c r="E57" s="97" t="s">
        <v>70</v>
      </c>
      <c r="F57" s="98">
        <v>500</v>
      </c>
      <c r="G57" s="14">
        <v>0.57999999999999996</v>
      </c>
      <c r="H57" s="14">
        <v>0.46</v>
      </c>
      <c r="I57" s="37">
        <v>0.88</v>
      </c>
      <c r="J57" s="24">
        <f t="shared" si="0"/>
        <v>0.64</v>
      </c>
      <c r="K57" s="15">
        <f t="shared" si="1"/>
        <v>320</v>
      </c>
      <c r="M57" s="84"/>
    </row>
    <row r="58" spans="1:13" ht="31.5" x14ac:dyDescent="0.25">
      <c r="A58" s="16"/>
      <c r="B58" s="92">
        <v>53</v>
      </c>
      <c r="C58" s="95" t="s">
        <v>69</v>
      </c>
      <c r="D58" s="98">
        <v>244707</v>
      </c>
      <c r="E58" s="97" t="s">
        <v>70</v>
      </c>
      <c r="F58" s="98">
        <v>500</v>
      </c>
      <c r="G58" s="14">
        <v>0.41</v>
      </c>
      <c r="H58" s="14">
        <v>0.88</v>
      </c>
      <c r="I58" s="14">
        <v>0.46</v>
      </c>
      <c r="J58" s="15">
        <f t="shared" si="0"/>
        <v>0.58333333333333337</v>
      </c>
      <c r="K58" s="15">
        <f t="shared" si="1"/>
        <v>291.66666666666669</v>
      </c>
      <c r="M58" s="84"/>
    </row>
    <row r="59" spans="1:13" ht="31.5" x14ac:dyDescent="0.25">
      <c r="A59" s="16"/>
      <c r="B59" s="92">
        <v>54</v>
      </c>
      <c r="C59" s="95" t="s">
        <v>71</v>
      </c>
      <c r="D59" s="98">
        <v>240224</v>
      </c>
      <c r="E59" s="97" t="s">
        <v>70</v>
      </c>
      <c r="F59" s="98">
        <v>500</v>
      </c>
      <c r="G59" s="14">
        <v>0.24</v>
      </c>
      <c r="H59" s="14">
        <v>0.45</v>
      </c>
      <c r="I59" s="14">
        <v>0.88</v>
      </c>
      <c r="J59" s="24">
        <f t="shared" si="0"/>
        <v>0.52333333333333332</v>
      </c>
      <c r="K59" s="15">
        <f t="shared" si="1"/>
        <v>261.66666666666669</v>
      </c>
      <c r="M59" s="84"/>
    </row>
    <row r="60" spans="1:13" ht="31.5" x14ac:dyDescent="0.25">
      <c r="A60" s="16"/>
      <c r="B60" s="92">
        <v>55</v>
      </c>
      <c r="C60" s="95" t="s">
        <v>74</v>
      </c>
      <c r="D60" s="98">
        <v>233531</v>
      </c>
      <c r="E60" s="97" t="s">
        <v>70</v>
      </c>
      <c r="F60" s="98">
        <v>500</v>
      </c>
      <c r="G60" s="14">
        <v>0.74</v>
      </c>
      <c r="H60" s="14">
        <v>0.54</v>
      </c>
      <c r="I60" s="14">
        <v>0.6</v>
      </c>
      <c r="J60" s="15">
        <f t="shared" si="0"/>
        <v>0.62666666666666659</v>
      </c>
      <c r="K60" s="15">
        <f t="shared" si="1"/>
        <v>313.33333333333331</v>
      </c>
      <c r="M60" s="84"/>
    </row>
    <row r="61" spans="1:13" ht="31.5" x14ac:dyDescent="0.25">
      <c r="A61" s="16"/>
      <c r="B61" s="92">
        <v>56</v>
      </c>
      <c r="C61" s="95" t="s">
        <v>75</v>
      </c>
      <c r="D61" s="98">
        <v>234102</v>
      </c>
      <c r="E61" s="97" t="s">
        <v>70</v>
      </c>
      <c r="F61" s="98">
        <v>500</v>
      </c>
      <c r="G61" s="14">
        <v>0.74</v>
      </c>
      <c r="H61" s="14">
        <v>0.57999999999999996</v>
      </c>
      <c r="I61" s="14">
        <v>0.45</v>
      </c>
      <c r="J61" s="15">
        <f t="shared" si="0"/>
        <v>0.59</v>
      </c>
      <c r="K61" s="15">
        <f t="shared" si="1"/>
        <v>295</v>
      </c>
      <c r="M61" s="84"/>
    </row>
    <row r="62" spans="1:13" ht="15.75" x14ac:dyDescent="0.25">
      <c r="A62" s="16"/>
      <c r="B62" s="92">
        <v>57</v>
      </c>
      <c r="C62" s="95" t="s">
        <v>76</v>
      </c>
      <c r="D62" s="98">
        <v>351157</v>
      </c>
      <c r="E62" s="97" t="s">
        <v>24</v>
      </c>
      <c r="F62" s="98">
        <v>100</v>
      </c>
      <c r="G62" s="14">
        <v>61</v>
      </c>
      <c r="H62" s="14">
        <v>83.88</v>
      </c>
      <c r="I62" s="14">
        <v>118.8</v>
      </c>
      <c r="J62" s="24">
        <f t="shared" si="0"/>
        <v>87.893333333333331</v>
      </c>
      <c r="K62" s="15">
        <f t="shared" si="1"/>
        <v>8789.3333333333339</v>
      </c>
      <c r="M62" s="84"/>
    </row>
    <row r="63" spans="1:13" ht="15.75" x14ac:dyDescent="0.25">
      <c r="A63" s="16"/>
      <c r="B63" s="92">
        <v>58</v>
      </c>
      <c r="C63" s="95" t="s">
        <v>77</v>
      </c>
      <c r="D63" s="98">
        <v>150374</v>
      </c>
      <c r="E63" s="97" t="s">
        <v>28</v>
      </c>
      <c r="F63" s="98">
        <v>300</v>
      </c>
      <c r="G63" s="37">
        <v>2.34</v>
      </c>
      <c r="H63" s="14">
        <v>2.64</v>
      </c>
      <c r="I63" s="14">
        <v>8.84</v>
      </c>
      <c r="J63" s="15">
        <f t="shared" si="0"/>
        <v>4.6066666666666665</v>
      </c>
      <c r="K63" s="15">
        <f t="shared" si="1"/>
        <v>1382</v>
      </c>
      <c r="M63" s="84"/>
    </row>
    <row r="64" spans="1:13" ht="15.75" x14ac:dyDescent="0.25">
      <c r="A64" s="16"/>
      <c r="B64" s="92">
        <v>59</v>
      </c>
      <c r="C64" s="95" t="s">
        <v>308</v>
      </c>
      <c r="D64" s="98">
        <v>9750</v>
      </c>
      <c r="E64" s="97" t="s">
        <v>24</v>
      </c>
      <c r="F64" s="98">
        <v>500</v>
      </c>
      <c r="G64" s="37">
        <v>6.2</v>
      </c>
      <c r="H64" s="14">
        <v>1.91</v>
      </c>
      <c r="I64" s="14">
        <v>4.2</v>
      </c>
      <c r="J64" s="24">
        <f t="shared" si="0"/>
        <v>4.1033333333333326</v>
      </c>
      <c r="K64" s="15">
        <f t="shared" si="1"/>
        <v>2051.6666666666665</v>
      </c>
      <c r="M64" s="84"/>
    </row>
    <row r="65" spans="1:13" ht="15.75" x14ac:dyDescent="0.25">
      <c r="A65" s="16"/>
      <c r="B65" s="92">
        <v>60</v>
      </c>
      <c r="C65" s="95" t="s">
        <v>309</v>
      </c>
      <c r="D65" s="98">
        <v>9750</v>
      </c>
      <c r="E65" s="98" t="s">
        <v>24</v>
      </c>
      <c r="F65" s="98">
        <v>500</v>
      </c>
      <c r="G65" s="37">
        <v>4.2</v>
      </c>
      <c r="H65" s="14">
        <v>2.79</v>
      </c>
      <c r="I65" s="14">
        <v>3.43</v>
      </c>
      <c r="J65" s="15">
        <f t="shared" si="0"/>
        <v>3.4733333333333332</v>
      </c>
      <c r="K65" s="15">
        <f t="shared" si="1"/>
        <v>1736.6666666666665</v>
      </c>
      <c r="M65" s="84"/>
    </row>
    <row r="66" spans="1:13" ht="15.75" x14ac:dyDescent="0.25">
      <c r="A66" s="16"/>
      <c r="B66" s="92">
        <v>61</v>
      </c>
      <c r="C66" s="95" t="s">
        <v>80</v>
      </c>
      <c r="D66" s="98">
        <v>9750</v>
      </c>
      <c r="E66" s="97" t="s">
        <v>24</v>
      </c>
      <c r="F66" s="98">
        <v>500</v>
      </c>
      <c r="G66" s="37">
        <v>2.67</v>
      </c>
      <c r="H66" s="14">
        <v>5.4</v>
      </c>
      <c r="I66" s="14">
        <v>3.05</v>
      </c>
      <c r="J66" s="24">
        <f t="shared" si="0"/>
        <v>3.706666666666667</v>
      </c>
      <c r="K66" s="15">
        <f t="shared" si="1"/>
        <v>1853.3333333333335</v>
      </c>
      <c r="M66" s="84"/>
    </row>
    <row r="67" spans="1:13" ht="15.75" x14ac:dyDescent="0.25">
      <c r="A67" s="16"/>
      <c r="B67" s="92">
        <v>62</v>
      </c>
      <c r="C67" s="95" t="s">
        <v>310</v>
      </c>
      <c r="D67" s="98">
        <v>9750</v>
      </c>
      <c r="E67" s="97" t="s">
        <v>24</v>
      </c>
      <c r="F67" s="98">
        <v>500</v>
      </c>
      <c r="G67" s="37">
        <v>2.68</v>
      </c>
      <c r="H67" s="14">
        <v>1.99</v>
      </c>
      <c r="I67" s="14">
        <v>4.78</v>
      </c>
      <c r="J67" s="15">
        <f t="shared" si="0"/>
        <v>3.15</v>
      </c>
      <c r="K67" s="15">
        <f t="shared" si="1"/>
        <v>1575</v>
      </c>
      <c r="M67" s="84"/>
    </row>
    <row r="68" spans="1:13" ht="15.75" x14ac:dyDescent="0.25">
      <c r="A68" s="16"/>
      <c r="B68" s="92">
        <v>63</v>
      </c>
      <c r="C68" s="95" t="s">
        <v>82</v>
      </c>
      <c r="D68" s="98">
        <v>9750</v>
      </c>
      <c r="E68" s="97" t="s">
        <v>24</v>
      </c>
      <c r="F68" s="98">
        <v>500</v>
      </c>
      <c r="G68" s="37">
        <v>3</v>
      </c>
      <c r="H68" s="14">
        <v>1.94</v>
      </c>
      <c r="I68" s="14">
        <v>3.28</v>
      </c>
      <c r="J68" s="24">
        <f t="shared" si="0"/>
        <v>2.7399999999999998</v>
      </c>
      <c r="K68" s="15">
        <f t="shared" si="1"/>
        <v>1369.9999999999998</v>
      </c>
      <c r="M68" s="84"/>
    </row>
    <row r="69" spans="1:13" ht="15.75" x14ac:dyDescent="0.25">
      <c r="A69" s="16"/>
      <c r="B69" s="92">
        <v>64</v>
      </c>
      <c r="C69" s="95" t="s">
        <v>83</v>
      </c>
      <c r="D69" s="98">
        <v>9750</v>
      </c>
      <c r="E69" s="97" t="s">
        <v>24</v>
      </c>
      <c r="F69" s="98">
        <v>300</v>
      </c>
      <c r="G69" s="37">
        <v>3.35</v>
      </c>
      <c r="H69" s="14">
        <v>2.99</v>
      </c>
      <c r="I69" s="14">
        <v>3.69</v>
      </c>
      <c r="J69" s="15">
        <f t="shared" si="0"/>
        <v>3.3433333333333333</v>
      </c>
      <c r="K69" s="15">
        <f t="shared" si="1"/>
        <v>1003</v>
      </c>
      <c r="M69" s="84"/>
    </row>
    <row r="70" spans="1:13" ht="47.25" x14ac:dyDescent="0.25">
      <c r="A70" s="16"/>
      <c r="B70" s="92">
        <v>65</v>
      </c>
      <c r="C70" s="95" t="s">
        <v>311</v>
      </c>
      <c r="D70" s="98">
        <v>140279</v>
      </c>
      <c r="E70" s="97" t="s">
        <v>28</v>
      </c>
      <c r="F70" s="99">
        <v>1000</v>
      </c>
      <c r="G70" s="37">
        <v>1.97</v>
      </c>
      <c r="H70" s="14">
        <v>0.46</v>
      </c>
      <c r="I70" s="14">
        <v>4</v>
      </c>
      <c r="J70" s="24">
        <f t="shared" ref="J70:J133" si="2">AVERAGE(G70:I70)</f>
        <v>2.1433333333333331</v>
      </c>
      <c r="K70" s="15">
        <f t="shared" ref="K70:K133" si="3">(J70*F70)</f>
        <v>2143.333333333333</v>
      </c>
      <c r="M70" s="84"/>
    </row>
    <row r="71" spans="1:13" ht="31.5" x14ac:dyDescent="0.25">
      <c r="A71" s="16"/>
      <c r="B71" s="92">
        <v>66</v>
      </c>
      <c r="C71" s="95" t="s">
        <v>84</v>
      </c>
      <c r="D71" s="98">
        <v>272509</v>
      </c>
      <c r="E71" s="97" t="s">
        <v>24</v>
      </c>
      <c r="F71" s="98">
        <v>200</v>
      </c>
      <c r="G71" s="14">
        <v>6.2</v>
      </c>
      <c r="H71" s="14">
        <v>3.99</v>
      </c>
      <c r="I71" s="14">
        <v>3.22</v>
      </c>
      <c r="J71" s="15">
        <f t="shared" si="2"/>
        <v>4.4700000000000006</v>
      </c>
      <c r="K71" s="15">
        <f t="shared" si="3"/>
        <v>894.00000000000011</v>
      </c>
      <c r="M71" s="84"/>
    </row>
    <row r="72" spans="1:13" ht="15.75" x14ac:dyDescent="0.25">
      <c r="A72" s="16"/>
      <c r="B72" s="92">
        <v>67</v>
      </c>
      <c r="C72" s="95" t="s">
        <v>85</v>
      </c>
      <c r="D72" s="98">
        <v>200434</v>
      </c>
      <c r="E72" s="97" t="s">
        <v>24</v>
      </c>
      <c r="F72" s="98">
        <v>420</v>
      </c>
      <c r="G72" s="14">
        <v>0.8</v>
      </c>
      <c r="H72" s="14">
        <v>1.36</v>
      </c>
      <c r="I72" s="14">
        <v>0.87</v>
      </c>
      <c r="J72" s="24">
        <f t="shared" si="2"/>
        <v>1.01</v>
      </c>
      <c r="K72" s="15">
        <f t="shared" si="3"/>
        <v>424.2</v>
      </c>
      <c r="M72" s="84"/>
    </row>
    <row r="73" spans="1:13" ht="15.75" x14ac:dyDescent="0.25">
      <c r="A73" s="16"/>
      <c r="B73" s="92">
        <v>68</v>
      </c>
      <c r="C73" s="95" t="s">
        <v>86</v>
      </c>
      <c r="D73" s="98">
        <v>200406</v>
      </c>
      <c r="E73" s="97" t="s">
        <v>24</v>
      </c>
      <c r="F73" s="98">
        <v>420</v>
      </c>
      <c r="G73" s="14">
        <v>0.8</v>
      </c>
      <c r="H73" s="14">
        <v>1.06</v>
      </c>
      <c r="I73" s="14">
        <v>0.85</v>
      </c>
      <c r="J73" s="15">
        <f t="shared" si="2"/>
        <v>0.90333333333333332</v>
      </c>
      <c r="K73" s="15">
        <f t="shared" si="3"/>
        <v>379.4</v>
      </c>
      <c r="M73" s="84"/>
    </row>
    <row r="74" spans="1:13" ht="15.75" x14ac:dyDescent="0.25">
      <c r="A74" s="16"/>
      <c r="B74" s="92">
        <v>69</v>
      </c>
      <c r="C74" s="95" t="s">
        <v>312</v>
      </c>
      <c r="D74" s="98">
        <v>228285</v>
      </c>
      <c r="E74" s="97" t="s">
        <v>24</v>
      </c>
      <c r="F74" s="98">
        <v>300</v>
      </c>
      <c r="G74" s="14">
        <v>2.85</v>
      </c>
      <c r="H74" s="14">
        <v>4.59</v>
      </c>
      <c r="I74" s="14">
        <v>1.71</v>
      </c>
      <c r="J74" s="15">
        <f t="shared" si="2"/>
        <v>3.0499999999999994</v>
      </c>
      <c r="K74" s="15">
        <f t="shared" si="3"/>
        <v>914.99999999999977</v>
      </c>
      <c r="M74" s="84"/>
    </row>
    <row r="75" spans="1:13" ht="15.75" x14ac:dyDescent="0.25">
      <c r="A75" s="16"/>
      <c r="B75" s="92">
        <v>70</v>
      </c>
      <c r="C75" s="95" t="s">
        <v>313</v>
      </c>
      <c r="D75" s="98">
        <v>226734</v>
      </c>
      <c r="E75" s="97" t="s">
        <v>24</v>
      </c>
      <c r="F75" s="98">
        <v>420</v>
      </c>
      <c r="G75" s="14">
        <v>2.5</v>
      </c>
      <c r="H75" s="14">
        <v>2.37</v>
      </c>
      <c r="I75" s="14">
        <v>2.8</v>
      </c>
      <c r="J75" s="24">
        <f t="shared" si="2"/>
        <v>2.5566666666666666</v>
      </c>
      <c r="K75" s="15">
        <f t="shared" si="3"/>
        <v>1073.8</v>
      </c>
      <c r="M75" s="84"/>
    </row>
    <row r="76" spans="1:13" ht="63" x14ac:dyDescent="0.25">
      <c r="A76" s="16"/>
      <c r="B76" s="92">
        <v>71</v>
      </c>
      <c r="C76" s="95" t="s">
        <v>314</v>
      </c>
      <c r="D76" s="98">
        <v>237590</v>
      </c>
      <c r="E76" s="97" t="s">
        <v>24</v>
      </c>
      <c r="F76" s="98">
        <v>600</v>
      </c>
      <c r="G76" s="14">
        <v>3.2</v>
      </c>
      <c r="H76" s="14">
        <v>3.08</v>
      </c>
      <c r="I76" s="14">
        <v>2.6</v>
      </c>
      <c r="J76" s="15">
        <f t="shared" si="2"/>
        <v>2.9600000000000004</v>
      </c>
      <c r="K76" s="15">
        <f t="shared" si="3"/>
        <v>1776.0000000000002</v>
      </c>
      <c r="M76" s="84"/>
    </row>
    <row r="77" spans="1:13" ht="47.25" x14ac:dyDescent="0.25">
      <c r="A77" s="16"/>
      <c r="B77" s="92">
        <v>72</v>
      </c>
      <c r="C77" s="95" t="s">
        <v>315</v>
      </c>
      <c r="D77" s="98">
        <v>317878</v>
      </c>
      <c r="E77" s="97" t="s">
        <v>28</v>
      </c>
      <c r="F77" s="98">
        <v>348</v>
      </c>
      <c r="G77" s="37">
        <v>2.6</v>
      </c>
      <c r="H77" s="14">
        <v>1.2</v>
      </c>
      <c r="I77" s="14">
        <v>5.42</v>
      </c>
      <c r="J77" s="24">
        <f t="shared" si="2"/>
        <v>3.0733333333333328</v>
      </c>
      <c r="K77" s="15">
        <f t="shared" si="3"/>
        <v>1069.5199999999998</v>
      </c>
      <c r="M77" s="84"/>
    </row>
    <row r="78" spans="1:13" ht="47.25" x14ac:dyDescent="0.25">
      <c r="A78" s="16"/>
      <c r="B78" s="92">
        <v>73</v>
      </c>
      <c r="C78" s="95" t="s">
        <v>315</v>
      </c>
      <c r="D78" s="98">
        <v>284808</v>
      </c>
      <c r="E78" s="97" t="s">
        <v>28</v>
      </c>
      <c r="F78" s="98">
        <v>100</v>
      </c>
      <c r="G78" s="14">
        <v>20</v>
      </c>
      <c r="H78" s="14">
        <v>23.6</v>
      </c>
      <c r="I78" s="14">
        <v>25.9</v>
      </c>
      <c r="J78" s="15">
        <f t="shared" si="2"/>
        <v>23.166666666666668</v>
      </c>
      <c r="K78" s="15">
        <f t="shared" si="3"/>
        <v>2316.666666666667</v>
      </c>
      <c r="M78" s="84"/>
    </row>
    <row r="79" spans="1:13" ht="15.75" x14ac:dyDescent="0.25">
      <c r="A79" s="16"/>
      <c r="B79" s="92">
        <v>74</v>
      </c>
      <c r="C79" s="95" t="s">
        <v>91</v>
      </c>
      <c r="D79" s="98">
        <v>312299</v>
      </c>
      <c r="E79" s="98" t="s">
        <v>28</v>
      </c>
      <c r="F79" s="98">
        <v>348</v>
      </c>
      <c r="G79" s="14">
        <v>0.45</v>
      </c>
      <c r="H79" s="14">
        <v>0.5</v>
      </c>
      <c r="I79" s="14">
        <v>1.2</v>
      </c>
      <c r="J79" s="24">
        <f t="shared" si="2"/>
        <v>0.71666666666666667</v>
      </c>
      <c r="K79" s="15">
        <f t="shared" si="3"/>
        <v>249.4</v>
      </c>
      <c r="M79" s="84"/>
    </row>
    <row r="80" spans="1:13" ht="47.25" x14ac:dyDescent="0.25">
      <c r="A80" s="16"/>
      <c r="B80" s="92">
        <v>75</v>
      </c>
      <c r="C80" s="95" t="s">
        <v>317</v>
      </c>
      <c r="D80" s="98">
        <v>354895</v>
      </c>
      <c r="E80" s="97" t="s">
        <v>28</v>
      </c>
      <c r="F80" s="98">
        <v>144</v>
      </c>
      <c r="G80" s="14">
        <v>3.88</v>
      </c>
      <c r="H80" s="14">
        <v>5.28</v>
      </c>
      <c r="I80" s="14">
        <v>6.5</v>
      </c>
      <c r="J80" s="15">
        <f t="shared" si="2"/>
        <v>5.22</v>
      </c>
      <c r="K80" s="15">
        <f t="shared" si="3"/>
        <v>751.68</v>
      </c>
      <c r="M80" s="84"/>
    </row>
    <row r="81" spans="1:13" ht="31.5" x14ac:dyDescent="0.25">
      <c r="A81" s="16"/>
      <c r="B81" s="92">
        <v>76</v>
      </c>
      <c r="C81" s="95" t="s">
        <v>93</v>
      </c>
      <c r="D81" s="98">
        <v>267856</v>
      </c>
      <c r="E81" s="97" t="s">
        <v>24</v>
      </c>
      <c r="F81" s="98">
        <v>200</v>
      </c>
      <c r="G81" s="14">
        <v>3.42</v>
      </c>
      <c r="H81" s="14">
        <v>3.47</v>
      </c>
      <c r="I81" s="14">
        <v>4</v>
      </c>
      <c r="J81" s="24">
        <f t="shared" si="2"/>
        <v>3.6300000000000003</v>
      </c>
      <c r="K81" s="15">
        <f t="shared" si="3"/>
        <v>726.00000000000011</v>
      </c>
      <c r="M81" s="84"/>
    </row>
    <row r="82" spans="1:13" ht="31.5" x14ac:dyDescent="0.25">
      <c r="A82" s="16"/>
      <c r="B82" s="92">
        <v>77</v>
      </c>
      <c r="C82" s="95" t="s">
        <v>94</v>
      </c>
      <c r="D82" s="98">
        <v>261267</v>
      </c>
      <c r="E82" s="97" t="s">
        <v>24</v>
      </c>
      <c r="F82" s="98">
        <v>200</v>
      </c>
      <c r="G82" s="14">
        <v>2.25</v>
      </c>
      <c r="H82" s="14">
        <v>3.2</v>
      </c>
      <c r="I82" s="14">
        <v>2.46</v>
      </c>
      <c r="J82" s="15">
        <f t="shared" si="2"/>
        <v>2.6366666666666667</v>
      </c>
      <c r="K82" s="15">
        <f t="shared" si="3"/>
        <v>527.33333333333337</v>
      </c>
      <c r="M82" s="84"/>
    </row>
    <row r="83" spans="1:13" ht="31.5" x14ac:dyDescent="0.25">
      <c r="A83" s="16"/>
      <c r="B83" s="92">
        <v>78</v>
      </c>
      <c r="C83" s="95" t="s">
        <v>95</v>
      </c>
      <c r="D83" s="98">
        <v>312075</v>
      </c>
      <c r="E83" s="97" t="s">
        <v>24</v>
      </c>
      <c r="F83" s="98">
        <v>150</v>
      </c>
      <c r="G83" s="37">
        <v>110</v>
      </c>
      <c r="H83" s="14">
        <v>175</v>
      </c>
      <c r="I83" s="14">
        <v>160</v>
      </c>
      <c r="J83" s="24">
        <f t="shared" si="2"/>
        <v>148.33333333333334</v>
      </c>
      <c r="K83" s="15">
        <f t="shared" si="3"/>
        <v>22250</v>
      </c>
      <c r="M83" s="84"/>
    </row>
    <row r="84" spans="1:13" ht="173.25" x14ac:dyDescent="0.25">
      <c r="A84" s="16"/>
      <c r="B84" s="92">
        <v>79</v>
      </c>
      <c r="C84" s="95" t="s">
        <v>404</v>
      </c>
      <c r="D84" s="98">
        <v>226345</v>
      </c>
      <c r="E84" s="97" t="s">
        <v>24</v>
      </c>
      <c r="F84" s="98">
        <v>200</v>
      </c>
      <c r="G84" s="14">
        <v>77</v>
      </c>
      <c r="H84" s="37">
        <v>63.98</v>
      </c>
      <c r="I84" s="14">
        <v>98.2</v>
      </c>
      <c r="J84" s="15">
        <f t="shared" si="2"/>
        <v>79.726666666666674</v>
      </c>
      <c r="K84" s="15">
        <f t="shared" si="3"/>
        <v>15945.333333333334</v>
      </c>
      <c r="M84" s="84"/>
    </row>
    <row r="85" spans="1:13" ht="31.5" x14ac:dyDescent="0.25">
      <c r="A85" s="16"/>
      <c r="B85" s="92">
        <v>80</v>
      </c>
      <c r="C85" s="95" t="s">
        <v>97</v>
      </c>
      <c r="D85" s="98">
        <v>201129</v>
      </c>
      <c r="E85" s="97" t="s">
        <v>18</v>
      </c>
      <c r="F85" s="98">
        <v>204</v>
      </c>
      <c r="G85" s="14">
        <v>0.59</v>
      </c>
      <c r="H85" s="14">
        <v>0.78</v>
      </c>
      <c r="I85" s="14">
        <v>0.67</v>
      </c>
      <c r="J85" s="24">
        <f t="shared" si="2"/>
        <v>0.68</v>
      </c>
      <c r="K85" s="15">
        <f t="shared" si="3"/>
        <v>138.72</v>
      </c>
      <c r="M85" s="84"/>
    </row>
    <row r="86" spans="1:13" ht="47.25" x14ac:dyDescent="0.25">
      <c r="A86" s="16"/>
      <c r="B86" s="92">
        <v>81</v>
      </c>
      <c r="C86" s="95" t="s">
        <v>98</v>
      </c>
      <c r="D86" s="98">
        <v>150683</v>
      </c>
      <c r="E86" s="98" t="s">
        <v>18</v>
      </c>
      <c r="F86" s="98">
        <v>200</v>
      </c>
      <c r="G86" s="14">
        <v>1.4</v>
      </c>
      <c r="H86" s="14">
        <v>2</v>
      </c>
      <c r="I86" s="14">
        <v>8.2899999999999991</v>
      </c>
      <c r="J86" s="15">
        <f t="shared" si="2"/>
        <v>3.8966666666666665</v>
      </c>
      <c r="K86" s="15">
        <f t="shared" si="3"/>
        <v>779.33333333333326</v>
      </c>
      <c r="M86" s="84"/>
    </row>
    <row r="87" spans="1:13" ht="31.5" x14ac:dyDescent="0.25">
      <c r="A87" s="16"/>
      <c r="B87" s="92">
        <v>82</v>
      </c>
      <c r="C87" s="95" t="s">
        <v>99</v>
      </c>
      <c r="D87" s="98">
        <v>150233</v>
      </c>
      <c r="E87" s="97" t="s">
        <v>22</v>
      </c>
      <c r="F87" s="98">
        <v>100</v>
      </c>
      <c r="G87" s="14">
        <v>6.79</v>
      </c>
      <c r="H87" s="14">
        <v>9.92</v>
      </c>
      <c r="I87" s="14">
        <v>12.9</v>
      </c>
      <c r="J87" s="15">
        <f t="shared" si="2"/>
        <v>9.8699999999999992</v>
      </c>
      <c r="K87" s="15">
        <f t="shared" si="3"/>
        <v>986.99999999999989</v>
      </c>
      <c r="M87" s="84"/>
    </row>
    <row r="88" spans="1:13" ht="15.75" x14ac:dyDescent="0.25">
      <c r="A88" s="16"/>
      <c r="B88" s="92">
        <v>83</v>
      </c>
      <c r="C88" s="95" t="s">
        <v>100</v>
      </c>
      <c r="D88" s="98">
        <v>150683</v>
      </c>
      <c r="E88" s="97" t="s">
        <v>18</v>
      </c>
      <c r="F88" s="98">
        <v>288</v>
      </c>
      <c r="G88" s="14">
        <v>0.8</v>
      </c>
      <c r="H88" s="14">
        <v>2</v>
      </c>
      <c r="I88" s="14">
        <v>1.85</v>
      </c>
      <c r="J88" s="24">
        <f t="shared" si="2"/>
        <v>1.55</v>
      </c>
      <c r="K88" s="15">
        <f t="shared" si="3"/>
        <v>446.40000000000003</v>
      </c>
      <c r="M88" s="84"/>
    </row>
    <row r="89" spans="1:13" ht="31.5" x14ac:dyDescent="0.25">
      <c r="A89" s="16"/>
      <c r="B89" s="92">
        <v>84</v>
      </c>
      <c r="C89" s="95" t="s">
        <v>101</v>
      </c>
      <c r="D89" s="98">
        <v>256427</v>
      </c>
      <c r="E89" s="97" t="s">
        <v>28</v>
      </c>
      <c r="F89" s="98">
        <v>500</v>
      </c>
      <c r="G89" s="14">
        <v>0.51</v>
      </c>
      <c r="H89" s="14">
        <v>0.59</v>
      </c>
      <c r="I89" s="14">
        <v>0.83</v>
      </c>
      <c r="J89" s="15">
        <f t="shared" si="2"/>
        <v>0.64333333333333342</v>
      </c>
      <c r="K89" s="15">
        <f t="shared" si="3"/>
        <v>321.66666666666669</v>
      </c>
      <c r="M89" s="84"/>
    </row>
    <row r="90" spans="1:13" ht="31.5" x14ac:dyDescent="0.25">
      <c r="A90" s="16"/>
      <c r="B90" s="92">
        <v>85</v>
      </c>
      <c r="C90" s="95" t="s">
        <v>102</v>
      </c>
      <c r="D90" s="98">
        <v>256430</v>
      </c>
      <c r="E90" s="97" t="s">
        <v>28</v>
      </c>
      <c r="F90" s="98">
        <v>500</v>
      </c>
      <c r="G90" s="14">
        <v>1.4</v>
      </c>
      <c r="H90" s="14">
        <v>1.91</v>
      </c>
      <c r="I90" s="14">
        <v>1.38</v>
      </c>
      <c r="J90" s="24">
        <f t="shared" si="2"/>
        <v>1.5633333333333332</v>
      </c>
      <c r="K90" s="15">
        <f t="shared" si="3"/>
        <v>781.66666666666663</v>
      </c>
      <c r="M90" s="84"/>
    </row>
    <row r="91" spans="1:13" ht="31.5" x14ac:dyDescent="0.25">
      <c r="A91" s="52"/>
      <c r="B91" s="92">
        <v>86</v>
      </c>
      <c r="C91" s="95" t="s">
        <v>319</v>
      </c>
      <c r="D91" s="98">
        <v>291068</v>
      </c>
      <c r="E91" s="97" t="s">
        <v>28</v>
      </c>
      <c r="F91" s="98">
        <v>300</v>
      </c>
      <c r="G91" s="14">
        <v>0.59</v>
      </c>
      <c r="H91" s="14">
        <v>1.49</v>
      </c>
      <c r="I91" s="14">
        <v>1.35</v>
      </c>
      <c r="J91" s="15">
        <f t="shared" si="2"/>
        <v>1.1433333333333333</v>
      </c>
      <c r="K91" s="15">
        <f t="shared" si="3"/>
        <v>343</v>
      </c>
      <c r="M91" s="84"/>
    </row>
    <row r="92" spans="1:13" ht="15.75" x14ac:dyDescent="0.25">
      <c r="A92" s="52"/>
      <c r="B92" s="92">
        <v>87</v>
      </c>
      <c r="C92" s="95" t="s">
        <v>104</v>
      </c>
      <c r="D92" s="98">
        <v>355220</v>
      </c>
      <c r="E92" s="97" t="s">
        <v>28</v>
      </c>
      <c r="F92" s="98">
        <v>500</v>
      </c>
      <c r="G92" s="14">
        <v>2.5</v>
      </c>
      <c r="H92" s="14">
        <v>4.0999999999999996</v>
      </c>
      <c r="I92" s="14">
        <v>4.2</v>
      </c>
      <c r="J92" s="24">
        <f t="shared" si="2"/>
        <v>3.6</v>
      </c>
      <c r="K92" s="15">
        <f t="shared" si="3"/>
        <v>1800</v>
      </c>
      <c r="M92" s="84"/>
    </row>
    <row r="93" spans="1:13" ht="31.5" x14ac:dyDescent="0.25">
      <c r="A93" s="16"/>
      <c r="B93" s="92">
        <v>88</v>
      </c>
      <c r="C93" s="95" t="s">
        <v>105</v>
      </c>
      <c r="D93" s="98">
        <v>228369</v>
      </c>
      <c r="E93" s="97" t="s">
        <v>106</v>
      </c>
      <c r="F93" s="98">
        <v>16</v>
      </c>
      <c r="G93" s="14">
        <v>14</v>
      </c>
      <c r="H93" s="14">
        <v>20</v>
      </c>
      <c r="I93" s="14">
        <v>18.399999999999999</v>
      </c>
      <c r="J93" s="15">
        <f t="shared" si="2"/>
        <v>17.466666666666665</v>
      </c>
      <c r="K93" s="15">
        <f t="shared" si="3"/>
        <v>279.46666666666664</v>
      </c>
      <c r="M93" s="84"/>
    </row>
    <row r="94" spans="1:13" ht="31.5" x14ac:dyDescent="0.25">
      <c r="A94" s="16"/>
      <c r="B94" s="92">
        <v>89</v>
      </c>
      <c r="C94" s="95" t="s">
        <v>107</v>
      </c>
      <c r="D94" s="98">
        <v>150881</v>
      </c>
      <c r="E94" s="97" t="s">
        <v>28</v>
      </c>
      <c r="F94" s="99">
        <v>10000</v>
      </c>
      <c r="G94" s="14">
        <v>0.11</v>
      </c>
      <c r="H94" s="133">
        <v>0.1158</v>
      </c>
      <c r="I94" s="132">
        <v>0.13200000000000001</v>
      </c>
      <c r="J94" s="24">
        <f t="shared" si="2"/>
        <v>0.11926666666666667</v>
      </c>
      <c r="K94" s="15">
        <f t="shared" si="3"/>
        <v>1192.6666666666667</v>
      </c>
      <c r="M94" s="84"/>
    </row>
    <row r="95" spans="1:13" ht="30.75" customHeight="1" x14ac:dyDescent="0.25">
      <c r="A95" s="16"/>
      <c r="B95" s="92">
        <v>90</v>
      </c>
      <c r="C95" s="95" t="s">
        <v>320</v>
      </c>
      <c r="D95" s="98">
        <v>150881</v>
      </c>
      <c r="E95" s="97" t="s">
        <v>28</v>
      </c>
      <c r="F95" s="99">
        <v>10000</v>
      </c>
      <c r="G95" s="131">
        <v>0.22839999999999999</v>
      </c>
      <c r="H95" s="14">
        <v>0.19</v>
      </c>
      <c r="I95" s="129">
        <v>0.29199999999999998</v>
      </c>
      <c r="J95" s="15">
        <f t="shared" si="2"/>
        <v>0.23679999999999998</v>
      </c>
      <c r="K95" s="15">
        <f t="shared" si="3"/>
        <v>2368</v>
      </c>
      <c r="M95" s="84"/>
    </row>
    <row r="96" spans="1:13" ht="47.25" x14ac:dyDescent="0.25">
      <c r="A96" s="16"/>
      <c r="B96" s="92">
        <v>91</v>
      </c>
      <c r="C96" s="95" t="s">
        <v>109</v>
      </c>
      <c r="D96" s="98">
        <v>150881</v>
      </c>
      <c r="E96" s="97" t="s">
        <v>24</v>
      </c>
      <c r="F96" s="98">
        <v>30</v>
      </c>
      <c r="G96" s="14">
        <v>21</v>
      </c>
      <c r="H96" s="14">
        <v>45</v>
      </c>
      <c r="I96" s="14">
        <v>17.5</v>
      </c>
      <c r="J96" s="24">
        <f t="shared" si="2"/>
        <v>27.833333333333332</v>
      </c>
      <c r="K96" s="15">
        <f t="shared" si="3"/>
        <v>835</v>
      </c>
      <c r="M96" s="84"/>
    </row>
    <row r="97" spans="1:14" ht="31.5" x14ac:dyDescent="0.25">
      <c r="A97" s="16"/>
      <c r="B97" s="92">
        <v>92</v>
      </c>
      <c r="C97" s="95" t="s">
        <v>110</v>
      </c>
      <c r="D97" s="98">
        <v>150881</v>
      </c>
      <c r="E97" s="97" t="s">
        <v>28</v>
      </c>
      <c r="F97" s="98">
        <v>6500</v>
      </c>
      <c r="G97" s="14">
        <v>7.0000000000000007E-2</v>
      </c>
      <c r="H97" s="14">
        <v>0.09</v>
      </c>
      <c r="I97" s="14">
        <v>0.14000000000000001</v>
      </c>
      <c r="J97" s="15">
        <f t="shared" si="2"/>
        <v>0.10000000000000002</v>
      </c>
      <c r="K97" s="15">
        <f t="shared" si="3"/>
        <v>650.00000000000011</v>
      </c>
      <c r="M97" s="84"/>
    </row>
    <row r="98" spans="1:14" ht="47.25" x14ac:dyDescent="0.25">
      <c r="A98" s="16"/>
      <c r="B98" s="92">
        <v>93</v>
      </c>
      <c r="C98" s="95" t="s">
        <v>111</v>
      </c>
      <c r="D98" s="98">
        <v>325036</v>
      </c>
      <c r="E98" s="97" t="s">
        <v>24</v>
      </c>
      <c r="F98" s="98">
        <v>105</v>
      </c>
      <c r="G98" s="14">
        <v>28.9</v>
      </c>
      <c r="H98" s="14">
        <v>25</v>
      </c>
      <c r="I98" s="14">
        <v>22.5</v>
      </c>
      <c r="J98" s="24">
        <f t="shared" si="2"/>
        <v>25.466666666666669</v>
      </c>
      <c r="K98" s="15">
        <f t="shared" si="3"/>
        <v>2674</v>
      </c>
      <c r="M98" s="84"/>
    </row>
    <row r="99" spans="1:14" ht="47.25" x14ac:dyDescent="0.25">
      <c r="A99" s="16"/>
      <c r="B99" s="92">
        <v>94</v>
      </c>
      <c r="C99" s="95" t="s">
        <v>112</v>
      </c>
      <c r="D99" s="98">
        <v>150881</v>
      </c>
      <c r="E99" s="97" t="s">
        <v>24</v>
      </c>
      <c r="F99" s="98">
        <v>100</v>
      </c>
      <c r="G99" s="14">
        <v>22.9</v>
      </c>
      <c r="H99" s="14">
        <v>20</v>
      </c>
      <c r="I99" s="14">
        <v>23</v>
      </c>
      <c r="J99" s="15">
        <f t="shared" si="2"/>
        <v>21.966666666666669</v>
      </c>
      <c r="K99" s="15">
        <f t="shared" si="3"/>
        <v>2196.666666666667</v>
      </c>
      <c r="M99" s="84"/>
    </row>
    <row r="100" spans="1:14" ht="47.25" x14ac:dyDescent="0.25">
      <c r="A100" s="16"/>
      <c r="B100" s="92">
        <v>95</v>
      </c>
      <c r="C100" s="95" t="s">
        <v>113</v>
      </c>
      <c r="D100" s="98">
        <v>204148</v>
      </c>
      <c r="E100" s="97" t="s">
        <v>24</v>
      </c>
      <c r="F100" s="98">
        <v>100</v>
      </c>
      <c r="G100" s="37">
        <v>11.5</v>
      </c>
      <c r="H100" s="14">
        <v>9</v>
      </c>
      <c r="I100" s="129">
        <v>7.9980000000000002</v>
      </c>
      <c r="J100" s="15">
        <f t="shared" si="2"/>
        <v>9.4993333333333343</v>
      </c>
      <c r="K100" s="15">
        <f t="shared" si="3"/>
        <v>949.93333333333339</v>
      </c>
      <c r="M100" s="84"/>
    </row>
    <row r="101" spans="1:14" ht="15.75" x14ac:dyDescent="0.25">
      <c r="A101" s="16"/>
      <c r="B101" s="92">
        <v>96</v>
      </c>
      <c r="C101" s="95" t="s">
        <v>114</v>
      </c>
      <c r="D101" s="98">
        <v>30279</v>
      </c>
      <c r="E101" s="97" t="s">
        <v>28</v>
      </c>
      <c r="F101" s="98">
        <v>200</v>
      </c>
      <c r="G101" s="37">
        <v>0.43</v>
      </c>
      <c r="H101" s="14">
        <v>1.1000000000000001</v>
      </c>
      <c r="I101" s="14">
        <v>0.93</v>
      </c>
      <c r="J101" s="24">
        <f t="shared" si="2"/>
        <v>0.82</v>
      </c>
      <c r="K101" s="15">
        <f t="shared" si="3"/>
        <v>164</v>
      </c>
      <c r="M101" s="84"/>
    </row>
    <row r="102" spans="1:14" ht="31.5" x14ac:dyDescent="0.25">
      <c r="A102" s="16"/>
      <c r="B102" s="92">
        <v>97</v>
      </c>
      <c r="C102" s="95" t="s">
        <v>321</v>
      </c>
      <c r="D102" s="98">
        <v>150974</v>
      </c>
      <c r="E102" s="97" t="s">
        <v>28</v>
      </c>
      <c r="F102" s="98">
        <v>1000</v>
      </c>
      <c r="G102" s="14">
        <v>0.1</v>
      </c>
      <c r="H102" s="14">
        <v>0.14000000000000001</v>
      </c>
      <c r="I102" s="14">
        <v>0.16</v>
      </c>
      <c r="J102" s="15">
        <f t="shared" si="2"/>
        <v>0.13333333333333333</v>
      </c>
      <c r="K102" s="15">
        <f t="shared" si="3"/>
        <v>133.33333333333334</v>
      </c>
      <c r="M102" s="84"/>
    </row>
    <row r="103" spans="1:14" ht="31.5" x14ac:dyDescent="0.25">
      <c r="A103" s="16"/>
      <c r="B103" s="92">
        <v>98</v>
      </c>
      <c r="C103" s="95" t="s">
        <v>266</v>
      </c>
      <c r="D103" s="98">
        <v>150974</v>
      </c>
      <c r="E103" s="97" t="s">
        <v>38</v>
      </c>
      <c r="F103" s="98">
        <v>100</v>
      </c>
      <c r="G103" s="14">
        <v>3.3</v>
      </c>
      <c r="H103" s="14">
        <v>3.15</v>
      </c>
      <c r="I103" s="14">
        <v>3.74</v>
      </c>
      <c r="J103" s="24">
        <f t="shared" si="2"/>
        <v>3.3966666666666665</v>
      </c>
      <c r="K103" s="15">
        <f t="shared" si="3"/>
        <v>339.66666666666663</v>
      </c>
      <c r="M103" s="84"/>
    </row>
    <row r="104" spans="1:14" ht="31.5" x14ac:dyDescent="0.25">
      <c r="A104" s="16"/>
      <c r="B104" s="92">
        <v>99</v>
      </c>
      <c r="C104" s="95" t="s">
        <v>322</v>
      </c>
      <c r="D104" s="98">
        <v>150974</v>
      </c>
      <c r="E104" s="97" t="s">
        <v>28</v>
      </c>
      <c r="F104" s="98">
        <v>1000</v>
      </c>
      <c r="G104" s="14">
        <v>0.28999999999999998</v>
      </c>
      <c r="H104" s="14">
        <v>0.31</v>
      </c>
      <c r="I104" s="14">
        <v>0.3</v>
      </c>
      <c r="J104" s="15">
        <f t="shared" si="2"/>
        <v>0.3</v>
      </c>
      <c r="K104" s="15">
        <f t="shared" si="3"/>
        <v>300</v>
      </c>
      <c r="M104" s="84"/>
    </row>
    <row r="105" spans="1:14" ht="15.75" x14ac:dyDescent="0.25">
      <c r="A105" s="16"/>
      <c r="B105" s="92">
        <v>100</v>
      </c>
      <c r="C105" s="95" t="s">
        <v>115</v>
      </c>
      <c r="D105" s="98">
        <v>296307</v>
      </c>
      <c r="E105" s="97" t="s">
        <v>15</v>
      </c>
      <c r="F105" s="98">
        <v>100</v>
      </c>
      <c r="G105" s="14">
        <v>11.49</v>
      </c>
      <c r="H105" s="14">
        <v>27.72</v>
      </c>
      <c r="I105" s="14">
        <v>18.34</v>
      </c>
      <c r="J105" s="24">
        <f t="shared" si="2"/>
        <v>19.183333333333334</v>
      </c>
      <c r="K105" s="15">
        <f t="shared" si="3"/>
        <v>1918.3333333333333</v>
      </c>
      <c r="M105" s="84"/>
    </row>
    <row r="106" spans="1:14" ht="31.5" x14ac:dyDescent="0.25">
      <c r="A106" s="53"/>
      <c r="B106" s="92">
        <v>101</v>
      </c>
      <c r="C106" s="95" t="s">
        <v>116</v>
      </c>
      <c r="D106" s="98">
        <v>309847</v>
      </c>
      <c r="E106" s="98" t="s">
        <v>28</v>
      </c>
      <c r="F106" s="98">
        <v>100</v>
      </c>
      <c r="G106" s="14">
        <v>0.45</v>
      </c>
      <c r="H106" s="14">
        <v>0.56000000000000005</v>
      </c>
      <c r="I106" s="14">
        <v>0.39</v>
      </c>
      <c r="J106" s="15">
        <f t="shared" si="2"/>
        <v>0.46666666666666662</v>
      </c>
      <c r="K106" s="15">
        <f t="shared" si="3"/>
        <v>46.666666666666664</v>
      </c>
      <c r="M106" s="84"/>
      <c r="N106" s="137">
        <f>SUM(K6:K106)</f>
        <v>242600.74999999991</v>
      </c>
    </row>
    <row r="107" spans="1:14" ht="63" x14ac:dyDescent="0.25">
      <c r="A107" s="16"/>
      <c r="B107" s="92">
        <v>102</v>
      </c>
      <c r="C107" s="95" t="s">
        <v>323</v>
      </c>
      <c r="D107" s="98">
        <v>43230</v>
      </c>
      <c r="E107" s="98" t="s">
        <v>28</v>
      </c>
      <c r="F107" s="98">
        <v>3000</v>
      </c>
      <c r="G107" s="14">
        <v>0.99</v>
      </c>
      <c r="H107" s="14">
        <v>1</v>
      </c>
      <c r="I107" s="14">
        <v>5</v>
      </c>
      <c r="J107" s="24">
        <f t="shared" si="2"/>
        <v>2.33</v>
      </c>
      <c r="K107" s="15">
        <f t="shared" si="3"/>
        <v>6990</v>
      </c>
      <c r="M107" s="84"/>
    </row>
    <row r="108" spans="1:14" ht="63" x14ac:dyDescent="0.25">
      <c r="A108" s="16"/>
      <c r="B108" s="92">
        <v>103</v>
      </c>
      <c r="C108" s="95" t="s">
        <v>324</v>
      </c>
      <c r="D108" s="98">
        <v>43230</v>
      </c>
      <c r="E108" s="98" t="s">
        <v>28</v>
      </c>
      <c r="F108" s="98">
        <v>3000</v>
      </c>
      <c r="G108" s="14">
        <v>0.99</v>
      </c>
      <c r="H108" s="14">
        <v>1</v>
      </c>
      <c r="I108" s="14">
        <v>5</v>
      </c>
      <c r="J108" s="15">
        <f t="shared" si="2"/>
        <v>2.33</v>
      </c>
      <c r="K108" s="15">
        <f t="shared" si="3"/>
        <v>6990</v>
      </c>
      <c r="M108" s="84"/>
    </row>
    <row r="109" spans="1:14" ht="31.5" x14ac:dyDescent="0.25">
      <c r="A109" s="16"/>
      <c r="B109" s="92">
        <v>104</v>
      </c>
      <c r="C109" s="95" t="s">
        <v>117</v>
      </c>
      <c r="D109" s="98">
        <v>248060</v>
      </c>
      <c r="E109" s="97" t="s">
        <v>28</v>
      </c>
      <c r="F109" s="98">
        <v>120</v>
      </c>
      <c r="G109" s="14">
        <v>1</v>
      </c>
      <c r="H109" s="14">
        <v>2.95</v>
      </c>
      <c r="I109" s="14">
        <v>1.28</v>
      </c>
      <c r="J109" s="24">
        <f t="shared" si="2"/>
        <v>1.7433333333333334</v>
      </c>
      <c r="K109" s="15">
        <f t="shared" si="3"/>
        <v>209.20000000000002</v>
      </c>
      <c r="M109" s="84"/>
    </row>
    <row r="110" spans="1:14" ht="15.75" x14ac:dyDescent="0.25">
      <c r="A110" s="16"/>
      <c r="B110" s="92">
        <v>105</v>
      </c>
      <c r="C110" s="95" t="s">
        <v>118</v>
      </c>
      <c r="D110" s="98">
        <v>344709</v>
      </c>
      <c r="E110" s="98" t="s">
        <v>38</v>
      </c>
      <c r="F110" s="98">
        <v>100</v>
      </c>
      <c r="G110" s="37">
        <v>2.91</v>
      </c>
      <c r="H110" s="14">
        <v>2.96</v>
      </c>
      <c r="I110" s="14">
        <v>5.5</v>
      </c>
      <c r="J110" s="15">
        <f t="shared" si="2"/>
        <v>3.7900000000000005</v>
      </c>
      <c r="K110" s="15">
        <f t="shared" si="3"/>
        <v>379.00000000000006</v>
      </c>
      <c r="M110" s="84"/>
    </row>
    <row r="111" spans="1:14" ht="47.25" x14ac:dyDescent="0.25">
      <c r="A111" s="16"/>
      <c r="B111" s="92">
        <v>106</v>
      </c>
      <c r="C111" s="95" t="s">
        <v>325</v>
      </c>
      <c r="D111" s="98">
        <v>400</v>
      </c>
      <c r="E111" s="98" t="s">
        <v>24</v>
      </c>
      <c r="F111" s="98">
        <v>100</v>
      </c>
      <c r="G111" s="37">
        <v>30.16</v>
      </c>
      <c r="H111" s="14">
        <v>34.99</v>
      </c>
      <c r="I111" s="14">
        <v>46.9</v>
      </c>
      <c r="J111" s="24">
        <f t="shared" si="2"/>
        <v>37.35</v>
      </c>
      <c r="K111" s="15">
        <f t="shared" si="3"/>
        <v>3735</v>
      </c>
      <c r="M111" s="84"/>
    </row>
    <row r="112" spans="1:14" ht="31.5" x14ac:dyDescent="0.25">
      <c r="A112" s="16"/>
      <c r="B112" s="92">
        <v>107</v>
      </c>
      <c r="C112" s="95" t="s">
        <v>120</v>
      </c>
      <c r="D112" s="98">
        <v>400</v>
      </c>
      <c r="E112" s="98" t="s">
        <v>24</v>
      </c>
      <c r="F112" s="98">
        <v>115</v>
      </c>
      <c r="G112" s="14">
        <v>99</v>
      </c>
      <c r="H112" s="14">
        <v>38</v>
      </c>
      <c r="I112" s="14">
        <v>63.72</v>
      </c>
      <c r="J112" s="15">
        <f t="shared" si="2"/>
        <v>66.906666666666666</v>
      </c>
      <c r="K112" s="15">
        <f t="shared" si="3"/>
        <v>7694.2666666666664</v>
      </c>
      <c r="M112" s="84"/>
    </row>
    <row r="113" spans="1:13" ht="47.25" x14ac:dyDescent="0.25">
      <c r="A113" s="16"/>
      <c r="B113" s="92">
        <v>108</v>
      </c>
      <c r="C113" s="95" t="s">
        <v>326</v>
      </c>
      <c r="D113" s="98">
        <v>400</v>
      </c>
      <c r="E113" s="98" t="s">
        <v>38</v>
      </c>
      <c r="F113" s="98">
        <v>15</v>
      </c>
      <c r="G113" s="14">
        <v>25.39</v>
      </c>
      <c r="H113" s="14">
        <v>24.28</v>
      </c>
      <c r="I113" s="14">
        <v>73.36</v>
      </c>
      <c r="J113" s="15">
        <f t="shared" si="2"/>
        <v>41.01</v>
      </c>
      <c r="K113" s="15">
        <f t="shared" si="3"/>
        <v>615.15</v>
      </c>
      <c r="M113" s="84"/>
    </row>
    <row r="114" spans="1:13" ht="31.5" x14ac:dyDescent="0.25">
      <c r="A114" s="16"/>
      <c r="B114" s="92">
        <v>109</v>
      </c>
      <c r="C114" s="95" t="s">
        <v>327</v>
      </c>
      <c r="D114" s="98">
        <v>400</v>
      </c>
      <c r="E114" s="98" t="s">
        <v>129</v>
      </c>
      <c r="F114" s="98">
        <v>15</v>
      </c>
      <c r="G114" s="37">
        <v>47.41</v>
      </c>
      <c r="H114" s="14">
        <v>31.5</v>
      </c>
      <c r="I114" s="14">
        <v>43</v>
      </c>
      <c r="J114" s="24">
        <f t="shared" si="2"/>
        <v>40.636666666666663</v>
      </c>
      <c r="K114" s="15">
        <f t="shared" si="3"/>
        <v>609.54999999999995</v>
      </c>
      <c r="M114" s="84"/>
    </row>
    <row r="115" spans="1:13" ht="31.5" x14ac:dyDescent="0.25">
      <c r="A115" s="16"/>
      <c r="B115" s="92">
        <v>110</v>
      </c>
      <c r="C115" s="95" t="s">
        <v>328</v>
      </c>
      <c r="D115" s="98">
        <v>400</v>
      </c>
      <c r="E115" s="98" t="s">
        <v>129</v>
      </c>
      <c r="F115" s="98">
        <v>15</v>
      </c>
      <c r="G115" s="37">
        <v>219</v>
      </c>
      <c r="H115" s="14">
        <v>217</v>
      </c>
      <c r="I115" s="14">
        <v>199</v>
      </c>
      <c r="J115" s="15">
        <f t="shared" si="2"/>
        <v>211.66666666666666</v>
      </c>
      <c r="K115" s="15">
        <f t="shared" si="3"/>
        <v>3175</v>
      </c>
      <c r="M115" s="84"/>
    </row>
    <row r="116" spans="1:13" ht="15.75" x14ac:dyDescent="0.25">
      <c r="A116" s="16"/>
      <c r="B116" s="92">
        <v>111</v>
      </c>
      <c r="C116" s="95" t="s">
        <v>121</v>
      </c>
      <c r="D116" s="98">
        <v>278812</v>
      </c>
      <c r="E116" s="98" t="s">
        <v>28</v>
      </c>
      <c r="F116" s="98">
        <v>180</v>
      </c>
      <c r="G116" s="14">
        <v>2.34</v>
      </c>
      <c r="H116" s="14">
        <v>2.25</v>
      </c>
      <c r="I116" s="14">
        <v>1</v>
      </c>
      <c r="J116" s="24">
        <f t="shared" si="2"/>
        <v>1.8633333333333333</v>
      </c>
      <c r="K116" s="15">
        <f t="shared" si="3"/>
        <v>335.4</v>
      </c>
      <c r="M116" s="84"/>
    </row>
    <row r="117" spans="1:13" ht="63" x14ac:dyDescent="0.25">
      <c r="A117" s="16"/>
      <c r="B117" s="92">
        <v>112</v>
      </c>
      <c r="C117" s="95" t="s">
        <v>329</v>
      </c>
      <c r="D117" s="125">
        <v>108715</v>
      </c>
      <c r="E117" s="98" t="s">
        <v>28</v>
      </c>
      <c r="F117" s="98">
        <v>50</v>
      </c>
      <c r="G117" s="37">
        <v>20.9</v>
      </c>
      <c r="H117" s="14">
        <v>24.54</v>
      </c>
      <c r="I117" s="14">
        <v>33</v>
      </c>
      <c r="J117" s="15">
        <f t="shared" si="2"/>
        <v>26.146666666666665</v>
      </c>
      <c r="K117" s="15">
        <f t="shared" si="3"/>
        <v>1307.3333333333333</v>
      </c>
      <c r="M117" s="84"/>
    </row>
    <row r="118" spans="1:13" ht="31.5" x14ac:dyDescent="0.25">
      <c r="A118" s="16"/>
      <c r="B118" s="92">
        <v>113</v>
      </c>
      <c r="C118" s="95" t="s">
        <v>122</v>
      </c>
      <c r="D118" s="98">
        <v>278970</v>
      </c>
      <c r="E118" s="98" t="s">
        <v>28</v>
      </c>
      <c r="F118" s="98">
        <v>200</v>
      </c>
      <c r="G118" s="37">
        <v>2.7</v>
      </c>
      <c r="H118" s="14">
        <v>2.1800000000000002</v>
      </c>
      <c r="I118" s="14">
        <v>2.08</v>
      </c>
      <c r="J118" s="24">
        <f t="shared" si="2"/>
        <v>2.3200000000000003</v>
      </c>
      <c r="K118" s="15">
        <f t="shared" si="3"/>
        <v>464.00000000000006</v>
      </c>
      <c r="M118" s="84"/>
    </row>
    <row r="119" spans="1:13" ht="15.75" x14ac:dyDescent="0.25">
      <c r="A119" s="16"/>
      <c r="B119" s="92">
        <v>114</v>
      </c>
      <c r="C119" s="95" t="s">
        <v>123</v>
      </c>
      <c r="D119" s="98">
        <v>391988</v>
      </c>
      <c r="E119" s="97" t="s">
        <v>28</v>
      </c>
      <c r="F119" s="98">
        <v>200</v>
      </c>
      <c r="G119" s="37">
        <v>5.4</v>
      </c>
      <c r="H119" s="14">
        <v>6.99</v>
      </c>
      <c r="I119" s="14">
        <v>4.6500000000000004</v>
      </c>
      <c r="J119" s="15">
        <f t="shared" si="2"/>
        <v>5.68</v>
      </c>
      <c r="K119" s="15">
        <f t="shared" si="3"/>
        <v>1136</v>
      </c>
      <c r="M119" s="84"/>
    </row>
    <row r="120" spans="1:13" ht="15.75" x14ac:dyDescent="0.25">
      <c r="A120" s="16"/>
      <c r="B120" s="92">
        <v>115</v>
      </c>
      <c r="C120" s="95" t="s">
        <v>124</v>
      </c>
      <c r="D120" s="125">
        <v>419261</v>
      </c>
      <c r="E120" s="97" t="s">
        <v>28</v>
      </c>
      <c r="F120" s="98">
        <v>200</v>
      </c>
      <c r="G120" s="14">
        <v>6.96</v>
      </c>
      <c r="H120" s="14">
        <v>3.29</v>
      </c>
      <c r="I120" s="14">
        <v>9.59</v>
      </c>
      <c r="J120" s="24">
        <f t="shared" si="2"/>
        <v>6.6133333333333333</v>
      </c>
      <c r="K120" s="15">
        <f t="shared" si="3"/>
        <v>1322.6666666666667</v>
      </c>
      <c r="M120" s="84"/>
    </row>
    <row r="121" spans="1:13" ht="15.75" x14ac:dyDescent="0.25">
      <c r="A121" s="16"/>
      <c r="B121" s="92">
        <v>116</v>
      </c>
      <c r="C121" s="95" t="s">
        <v>125</v>
      </c>
      <c r="D121" s="125">
        <v>279037</v>
      </c>
      <c r="E121" s="97" t="s">
        <v>28</v>
      </c>
      <c r="F121" s="98">
        <v>760</v>
      </c>
      <c r="G121" s="14">
        <v>0.47</v>
      </c>
      <c r="H121" s="14">
        <v>1.9</v>
      </c>
      <c r="I121" s="14">
        <v>1.19</v>
      </c>
      <c r="J121" s="15">
        <f t="shared" si="2"/>
        <v>1.1866666666666668</v>
      </c>
      <c r="K121" s="15">
        <f t="shared" si="3"/>
        <v>901.86666666666679</v>
      </c>
      <c r="M121" s="84"/>
    </row>
    <row r="122" spans="1:13" ht="15.75" x14ac:dyDescent="0.25">
      <c r="A122" s="16"/>
      <c r="B122" s="92">
        <v>117</v>
      </c>
      <c r="C122" s="95" t="s">
        <v>126</v>
      </c>
      <c r="D122" s="125">
        <v>308725</v>
      </c>
      <c r="E122" s="97" t="s">
        <v>28</v>
      </c>
      <c r="F122" s="98">
        <v>500</v>
      </c>
      <c r="G122" s="37">
        <v>18.3</v>
      </c>
      <c r="H122" s="14">
        <v>21.38</v>
      </c>
      <c r="I122" s="14">
        <v>17.690000000000001</v>
      </c>
      <c r="J122" s="24">
        <f t="shared" si="2"/>
        <v>19.123333333333335</v>
      </c>
      <c r="K122" s="15">
        <f t="shared" si="3"/>
        <v>9561.6666666666679</v>
      </c>
      <c r="M122" s="84"/>
    </row>
    <row r="123" spans="1:13" ht="31.5" x14ac:dyDescent="0.25">
      <c r="A123" s="16"/>
      <c r="B123" s="92">
        <v>118</v>
      </c>
      <c r="C123" s="95" t="s">
        <v>127</v>
      </c>
      <c r="D123" s="125">
        <v>419260</v>
      </c>
      <c r="E123" s="97" t="s">
        <v>28</v>
      </c>
      <c r="F123" s="98">
        <v>660</v>
      </c>
      <c r="G123" s="14">
        <v>2.99</v>
      </c>
      <c r="H123" s="14">
        <v>2.56</v>
      </c>
      <c r="I123" s="14">
        <v>2.99</v>
      </c>
      <c r="J123" s="15">
        <f t="shared" si="2"/>
        <v>2.8466666666666671</v>
      </c>
      <c r="K123" s="15">
        <f t="shared" si="3"/>
        <v>1878.8000000000004</v>
      </c>
      <c r="M123" s="84"/>
    </row>
    <row r="124" spans="1:13" ht="15.75" x14ac:dyDescent="0.25">
      <c r="A124" s="16"/>
      <c r="B124" s="92">
        <v>119</v>
      </c>
      <c r="C124" s="95" t="s">
        <v>128</v>
      </c>
      <c r="D124" s="125">
        <v>321184</v>
      </c>
      <c r="E124" s="98" t="s">
        <v>129</v>
      </c>
      <c r="F124" s="98">
        <v>200</v>
      </c>
      <c r="G124" s="14">
        <v>2.37</v>
      </c>
      <c r="H124" s="14">
        <v>5.3</v>
      </c>
      <c r="I124" s="14">
        <v>3.48</v>
      </c>
      <c r="J124" s="24">
        <f t="shared" si="2"/>
        <v>3.7166666666666668</v>
      </c>
      <c r="K124" s="15">
        <f t="shared" si="3"/>
        <v>743.33333333333337</v>
      </c>
      <c r="M124" s="84"/>
    </row>
    <row r="125" spans="1:13" ht="15.75" x14ac:dyDescent="0.25">
      <c r="A125" s="16"/>
      <c r="B125" s="92">
        <v>120</v>
      </c>
      <c r="C125" s="95" t="s">
        <v>131</v>
      </c>
      <c r="D125" s="125">
        <v>62197</v>
      </c>
      <c r="E125" s="97" t="s">
        <v>28</v>
      </c>
      <c r="F125" s="98">
        <v>20</v>
      </c>
      <c r="G125" s="14">
        <v>24.9</v>
      </c>
      <c r="H125" s="14">
        <v>22.99</v>
      </c>
      <c r="I125" s="37">
        <v>21.79</v>
      </c>
      <c r="J125" s="15">
        <f t="shared" si="2"/>
        <v>23.22666666666667</v>
      </c>
      <c r="K125" s="15">
        <f t="shared" si="3"/>
        <v>464.53333333333342</v>
      </c>
      <c r="M125" s="84"/>
    </row>
    <row r="126" spans="1:13" ht="15.75" x14ac:dyDescent="0.25">
      <c r="A126" s="16"/>
      <c r="B126" s="92">
        <v>121</v>
      </c>
      <c r="C126" s="95" t="s">
        <v>330</v>
      </c>
      <c r="D126" s="125">
        <v>32905</v>
      </c>
      <c r="E126" s="97" t="s">
        <v>28</v>
      </c>
      <c r="F126" s="98">
        <v>50</v>
      </c>
      <c r="G126" s="14">
        <v>59</v>
      </c>
      <c r="H126" s="14">
        <v>69</v>
      </c>
      <c r="I126" s="14">
        <v>57.9</v>
      </c>
      <c r="J126" s="24">
        <f t="shared" si="2"/>
        <v>61.966666666666669</v>
      </c>
      <c r="K126" s="15">
        <f t="shared" si="3"/>
        <v>3098.3333333333335</v>
      </c>
      <c r="M126" s="84"/>
    </row>
    <row r="127" spans="1:13" ht="31.5" x14ac:dyDescent="0.25">
      <c r="A127" s="16"/>
      <c r="B127" s="92">
        <v>122</v>
      </c>
      <c r="C127" s="95" t="s">
        <v>261</v>
      </c>
      <c r="D127" s="125">
        <v>129062</v>
      </c>
      <c r="E127" s="97" t="s">
        <v>129</v>
      </c>
      <c r="F127" s="98">
        <v>10</v>
      </c>
      <c r="G127" s="37">
        <v>14.5</v>
      </c>
      <c r="H127" s="14">
        <v>13.01</v>
      </c>
      <c r="I127" s="14">
        <v>9.0299999999999994</v>
      </c>
      <c r="J127" s="24">
        <f t="shared" si="2"/>
        <v>12.18</v>
      </c>
      <c r="K127" s="15">
        <f t="shared" si="3"/>
        <v>121.8</v>
      </c>
      <c r="M127" s="84"/>
    </row>
    <row r="128" spans="1:13" ht="15.75" x14ac:dyDescent="0.25">
      <c r="A128" s="16"/>
      <c r="B128" s="92">
        <v>123</v>
      </c>
      <c r="C128" s="95" t="s">
        <v>132</v>
      </c>
      <c r="D128" s="125">
        <v>30252</v>
      </c>
      <c r="E128" s="97" t="s">
        <v>28</v>
      </c>
      <c r="F128" s="98">
        <v>200</v>
      </c>
      <c r="G128" s="14">
        <v>2.2999999999999998</v>
      </c>
      <c r="H128" s="14">
        <v>1.45</v>
      </c>
      <c r="I128" s="14">
        <v>1.65</v>
      </c>
      <c r="J128" s="15">
        <f t="shared" si="2"/>
        <v>1.8</v>
      </c>
      <c r="K128" s="15">
        <f t="shared" si="3"/>
        <v>360</v>
      </c>
      <c r="M128" s="84"/>
    </row>
    <row r="129" spans="1:13" ht="15.75" x14ac:dyDescent="0.25">
      <c r="A129" s="16"/>
      <c r="B129" s="92">
        <v>124</v>
      </c>
      <c r="C129" s="95" t="s">
        <v>133</v>
      </c>
      <c r="D129" s="125">
        <v>3271</v>
      </c>
      <c r="E129" s="97" t="s">
        <v>24</v>
      </c>
      <c r="F129" s="98">
        <v>100</v>
      </c>
      <c r="G129" s="14">
        <v>2.2000000000000002</v>
      </c>
      <c r="H129" s="14">
        <v>2.94</v>
      </c>
      <c r="I129" s="14">
        <v>2.99</v>
      </c>
      <c r="J129" s="24">
        <f t="shared" si="2"/>
        <v>2.7100000000000004</v>
      </c>
      <c r="K129" s="15">
        <f t="shared" si="3"/>
        <v>271.00000000000006</v>
      </c>
      <c r="M129" s="84"/>
    </row>
    <row r="130" spans="1:13" ht="110.25" x14ac:dyDescent="0.25">
      <c r="A130" s="16"/>
      <c r="B130" s="92">
        <v>125</v>
      </c>
      <c r="C130" s="95" t="s">
        <v>331</v>
      </c>
      <c r="D130" s="125">
        <v>28479</v>
      </c>
      <c r="E130" s="97" t="s">
        <v>28</v>
      </c>
      <c r="F130" s="98">
        <v>100</v>
      </c>
      <c r="G130" s="14">
        <v>89.98</v>
      </c>
      <c r="H130" s="14">
        <v>84.5</v>
      </c>
      <c r="I130" s="14">
        <v>59.99</v>
      </c>
      <c r="J130" s="15">
        <f t="shared" si="2"/>
        <v>78.15666666666668</v>
      </c>
      <c r="K130" s="15">
        <f t="shared" si="3"/>
        <v>7815.6666666666679</v>
      </c>
      <c r="M130" s="84"/>
    </row>
    <row r="131" spans="1:13" ht="15.75" x14ac:dyDescent="0.25">
      <c r="A131" s="16"/>
      <c r="B131" s="92">
        <v>126</v>
      </c>
      <c r="C131" s="95" t="s">
        <v>135</v>
      </c>
      <c r="D131" s="125">
        <v>47678</v>
      </c>
      <c r="E131" s="97" t="s">
        <v>136</v>
      </c>
      <c r="F131" s="98">
        <v>50</v>
      </c>
      <c r="G131" s="37">
        <v>51</v>
      </c>
      <c r="H131" s="14">
        <v>54.5</v>
      </c>
      <c r="I131" s="14">
        <v>53</v>
      </c>
      <c r="J131" s="24">
        <f t="shared" si="2"/>
        <v>52.833333333333336</v>
      </c>
      <c r="K131" s="15">
        <f t="shared" si="3"/>
        <v>2641.666666666667</v>
      </c>
      <c r="M131" s="84">
        <v>46.15</v>
      </c>
    </row>
    <row r="132" spans="1:13" ht="15.75" x14ac:dyDescent="0.25">
      <c r="A132" s="16"/>
      <c r="B132" s="92">
        <v>127</v>
      </c>
      <c r="C132" s="95" t="s">
        <v>137</v>
      </c>
      <c r="D132" s="125">
        <v>47678</v>
      </c>
      <c r="E132" s="97" t="s">
        <v>136</v>
      </c>
      <c r="F132" s="98">
        <v>30</v>
      </c>
      <c r="G132" s="14">
        <v>35</v>
      </c>
      <c r="H132" s="14">
        <v>22</v>
      </c>
      <c r="I132" s="14">
        <v>20</v>
      </c>
      <c r="J132" s="15">
        <f t="shared" si="2"/>
        <v>25.666666666666668</v>
      </c>
      <c r="K132" s="15">
        <f t="shared" si="3"/>
        <v>770</v>
      </c>
      <c r="M132" s="84">
        <v>21.8</v>
      </c>
    </row>
    <row r="133" spans="1:13" ht="31.5" x14ac:dyDescent="0.25">
      <c r="A133" s="16"/>
      <c r="B133" s="92">
        <v>128</v>
      </c>
      <c r="C133" s="95" t="s">
        <v>138</v>
      </c>
      <c r="D133" s="125">
        <v>27332</v>
      </c>
      <c r="E133" s="97" t="s">
        <v>38</v>
      </c>
      <c r="F133" s="99">
        <v>1000</v>
      </c>
      <c r="G133" s="14">
        <v>1.1000000000000001</v>
      </c>
      <c r="H133" s="14">
        <v>1</v>
      </c>
      <c r="I133" s="14">
        <v>0.9</v>
      </c>
      <c r="J133" s="24">
        <f t="shared" si="2"/>
        <v>1</v>
      </c>
      <c r="K133" s="15">
        <f t="shared" si="3"/>
        <v>1000</v>
      </c>
      <c r="M133" s="84"/>
    </row>
    <row r="134" spans="1:13" ht="15.75" x14ac:dyDescent="0.25">
      <c r="A134" s="16"/>
      <c r="B134" s="92">
        <v>129</v>
      </c>
      <c r="C134" s="95" t="s">
        <v>139</v>
      </c>
      <c r="D134" s="125">
        <v>384006</v>
      </c>
      <c r="E134" s="97" t="s">
        <v>140</v>
      </c>
      <c r="F134" s="98">
        <v>100</v>
      </c>
      <c r="G134" s="14">
        <v>1.98</v>
      </c>
      <c r="H134" s="14">
        <v>0.65</v>
      </c>
      <c r="I134" s="14">
        <v>2.4</v>
      </c>
      <c r="J134" s="15">
        <f t="shared" ref="J134:J197" si="4">AVERAGE(G134:I134)</f>
        <v>1.6766666666666665</v>
      </c>
      <c r="K134" s="15">
        <f t="shared" ref="K134:K197" si="5">(J134*F134)</f>
        <v>167.66666666666666</v>
      </c>
      <c r="M134" s="84"/>
    </row>
    <row r="135" spans="1:13" ht="15.75" x14ac:dyDescent="0.25">
      <c r="A135" s="16"/>
      <c r="B135" s="92">
        <v>130</v>
      </c>
      <c r="C135" s="95" t="s">
        <v>141</v>
      </c>
      <c r="D135" s="125">
        <v>232155</v>
      </c>
      <c r="E135" s="97" t="s">
        <v>140</v>
      </c>
      <c r="F135" s="98">
        <v>100</v>
      </c>
      <c r="G135" s="14">
        <v>1.1399999999999999</v>
      </c>
      <c r="H135" s="14">
        <v>1.34</v>
      </c>
      <c r="I135" s="14">
        <v>2.5</v>
      </c>
      <c r="J135" s="24">
        <f t="shared" si="4"/>
        <v>1.6600000000000001</v>
      </c>
      <c r="K135" s="15">
        <f t="shared" si="5"/>
        <v>166</v>
      </c>
      <c r="M135" s="84"/>
    </row>
    <row r="136" spans="1:13" ht="15.75" x14ac:dyDescent="0.25">
      <c r="A136" s="16"/>
      <c r="B136" s="92">
        <v>131</v>
      </c>
      <c r="C136" s="95" t="s">
        <v>142</v>
      </c>
      <c r="D136" s="125">
        <v>364046</v>
      </c>
      <c r="E136" s="97" t="s">
        <v>140</v>
      </c>
      <c r="F136" s="98">
        <v>100</v>
      </c>
      <c r="G136" s="37">
        <v>0.78</v>
      </c>
      <c r="H136" s="14">
        <v>0.62</v>
      </c>
      <c r="I136" s="14">
        <v>0.56999999999999995</v>
      </c>
      <c r="J136" s="15">
        <f t="shared" si="4"/>
        <v>0.65666666666666662</v>
      </c>
      <c r="K136" s="15">
        <f t="shared" si="5"/>
        <v>65.666666666666657</v>
      </c>
      <c r="M136" s="84"/>
    </row>
    <row r="137" spans="1:13" ht="31.5" x14ac:dyDescent="0.25">
      <c r="A137" s="16"/>
      <c r="B137" s="92">
        <v>132</v>
      </c>
      <c r="C137" s="95" t="s">
        <v>143</v>
      </c>
      <c r="D137" s="125">
        <v>364045</v>
      </c>
      <c r="E137" s="98" t="s">
        <v>140</v>
      </c>
      <c r="F137" s="98">
        <v>100</v>
      </c>
      <c r="G137" s="37">
        <v>1.92</v>
      </c>
      <c r="H137" s="14">
        <v>1.05</v>
      </c>
      <c r="I137" s="14">
        <v>1.3</v>
      </c>
      <c r="J137" s="24">
        <f t="shared" si="4"/>
        <v>1.4233333333333331</v>
      </c>
      <c r="K137" s="15">
        <f t="shared" si="5"/>
        <v>142.33333333333331</v>
      </c>
      <c r="M137" s="84"/>
    </row>
    <row r="138" spans="1:13" ht="31.5" x14ac:dyDescent="0.25">
      <c r="A138" s="16"/>
      <c r="B138" s="92">
        <v>133</v>
      </c>
      <c r="C138" s="95" t="s">
        <v>144</v>
      </c>
      <c r="D138" s="125">
        <v>310233</v>
      </c>
      <c r="E138" s="98" t="s">
        <v>28</v>
      </c>
      <c r="F138" s="98">
        <v>100</v>
      </c>
      <c r="G138" s="37">
        <v>43.96</v>
      </c>
      <c r="H138" s="14">
        <v>42.33</v>
      </c>
      <c r="I138" s="14">
        <v>31</v>
      </c>
      <c r="J138" s="15">
        <f t="shared" si="4"/>
        <v>39.096666666666664</v>
      </c>
      <c r="K138" s="15">
        <f t="shared" si="5"/>
        <v>3909.6666666666665</v>
      </c>
      <c r="M138" s="84"/>
    </row>
    <row r="139" spans="1:13" ht="31.5" x14ac:dyDescent="0.25">
      <c r="A139" s="16"/>
      <c r="B139" s="92">
        <v>134</v>
      </c>
      <c r="C139" s="95" t="s">
        <v>145</v>
      </c>
      <c r="D139" s="125">
        <v>329985</v>
      </c>
      <c r="E139" s="98" t="s">
        <v>28</v>
      </c>
      <c r="F139" s="98">
        <v>240</v>
      </c>
      <c r="G139" s="37">
        <v>17.28</v>
      </c>
      <c r="H139" s="14">
        <v>20.99</v>
      </c>
      <c r="I139" s="14">
        <v>14</v>
      </c>
      <c r="J139" s="15">
        <f t="shared" si="4"/>
        <v>17.423333333333332</v>
      </c>
      <c r="K139" s="15">
        <f t="shared" si="5"/>
        <v>4181.5999999999995</v>
      </c>
      <c r="M139" s="84"/>
    </row>
    <row r="140" spans="1:13" ht="31.5" x14ac:dyDescent="0.25">
      <c r="A140" s="16"/>
      <c r="B140" s="92">
        <v>135</v>
      </c>
      <c r="C140" s="95" t="s">
        <v>146</v>
      </c>
      <c r="D140" s="125">
        <v>365838</v>
      </c>
      <c r="E140" s="98" t="s">
        <v>28</v>
      </c>
      <c r="F140" s="98">
        <v>100</v>
      </c>
      <c r="G140" s="37">
        <v>64.8</v>
      </c>
      <c r="H140" s="14">
        <v>95.9</v>
      </c>
      <c r="I140" s="14">
        <v>82.15</v>
      </c>
      <c r="J140" s="24">
        <f t="shared" si="4"/>
        <v>80.95</v>
      </c>
      <c r="K140" s="15">
        <f t="shared" si="5"/>
        <v>8095</v>
      </c>
      <c r="M140" s="84"/>
    </row>
    <row r="141" spans="1:13" ht="31.5" x14ac:dyDescent="0.25">
      <c r="A141" s="16"/>
      <c r="B141" s="92">
        <v>136</v>
      </c>
      <c r="C141" s="95" t="s">
        <v>147</v>
      </c>
      <c r="D141" s="125">
        <v>32700</v>
      </c>
      <c r="E141" s="98" t="s">
        <v>38</v>
      </c>
      <c r="F141" s="98">
        <v>200</v>
      </c>
      <c r="G141" s="14">
        <v>13.02</v>
      </c>
      <c r="H141" s="14">
        <v>14.27</v>
      </c>
      <c r="I141" s="37">
        <v>22.3</v>
      </c>
      <c r="J141" s="15">
        <f t="shared" si="4"/>
        <v>16.53</v>
      </c>
      <c r="K141" s="15">
        <f t="shared" si="5"/>
        <v>3306</v>
      </c>
      <c r="M141" s="84"/>
    </row>
    <row r="142" spans="1:13" ht="15.75" x14ac:dyDescent="0.25">
      <c r="A142" s="16"/>
      <c r="B142" s="92">
        <v>137</v>
      </c>
      <c r="C142" s="95" t="s">
        <v>148</v>
      </c>
      <c r="D142" s="125">
        <v>203144</v>
      </c>
      <c r="E142" s="98" t="s">
        <v>24</v>
      </c>
      <c r="F142" s="98">
        <v>230</v>
      </c>
      <c r="G142" s="14">
        <v>2</v>
      </c>
      <c r="H142" s="14">
        <v>2.1</v>
      </c>
      <c r="I142" s="37">
        <v>1.86</v>
      </c>
      <c r="J142" s="24">
        <f t="shared" si="4"/>
        <v>1.9866666666666666</v>
      </c>
      <c r="K142" s="15">
        <f t="shared" si="5"/>
        <v>456.93333333333334</v>
      </c>
      <c r="M142" s="84"/>
    </row>
    <row r="143" spans="1:13" ht="15.75" x14ac:dyDescent="0.25">
      <c r="A143" s="16"/>
      <c r="B143" s="92">
        <v>138</v>
      </c>
      <c r="C143" s="95" t="s">
        <v>149</v>
      </c>
      <c r="D143" s="125">
        <v>203145</v>
      </c>
      <c r="E143" s="98" t="s">
        <v>24</v>
      </c>
      <c r="F143" s="98">
        <v>100</v>
      </c>
      <c r="G143" s="14">
        <v>8</v>
      </c>
      <c r="H143" s="14">
        <v>13.65</v>
      </c>
      <c r="I143" s="37">
        <v>16.13</v>
      </c>
      <c r="J143" s="15">
        <f t="shared" si="4"/>
        <v>12.593333333333334</v>
      </c>
      <c r="K143" s="15">
        <f t="shared" si="5"/>
        <v>1259.3333333333335</v>
      </c>
      <c r="M143" s="84"/>
    </row>
    <row r="144" spans="1:13" ht="31.5" x14ac:dyDescent="0.25">
      <c r="A144" s="16"/>
      <c r="B144" s="92">
        <v>139</v>
      </c>
      <c r="C144" s="95" t="s">
        <v>150</v>
      </c>
      <c r="D144" s="125">
        <v>332121</v>
      </c>
      <c r="E144" s="98" t="s">
        <v>24</v>
      </c>
      <c r="F144" s="98">
        <v>100</v>
      </c>
      <c r="G144" s="14">
        <v>11.5</v>
      </c>
      <c r="H144" s="14">
        <v>8.4</v>
      </c>
      <c r="I144" s="37">
        <v>19.420000000000002</v>
      </c>
      <c r="J144" s="24">
        <f t="shared" si="4"/>
        <v>13.106666666666667</v>
      </c>
      <c r="K144" s="15">
        <f t="shared" si="5"/>
        <v>1310.6666666666667</v>
      </c>
      <c r="M144" s="84"/>
    </row>
    <row r="145" spans="1:13" ht="31.5" x14ac:dyDescent="0.25">
      <c r="A145" s="45"/>
      <c r="B145" s="93">
        <v>140</v>
      </c>
      <c r="C145" s="95" t="s">
        <v>151</v>
      </c>
      <c r="D145" s="125">
        <v>365511</v>
      </c>
      <c r="E145" s="98" t="s">
        <v>24</v>
      </c>
      <c r="F145" s="98">
        <v>30</v>
      </c>
      <c r="G145" s="126">
        <v>12</v>
      </c>
      <c r="H145" s="126">
        <v>19.010000000000002</v>
      </c>
      <c r="I145" s="126">
        <v>22.3</v>
      </c>
      <c r="J145" s="24">
        <f t="shared" si="4"/>
        <v>17.77</v>
      </c>
      <c r="K145" s="15">
        <f t="shared" si="5"/>
        <v>533.1</v>
      </c>
      <c r="M145" s="84"/>
    </row>
    <row r="146" spans="1:13" ht="141.75" x14ac:dyDescent="0.25">
      <c r="A146" s="7"/>
      <c r="B146" s="92">
        <v>141</v>
      </c>
      <c r="C146" s="95" t="s">
        <v>332</v>
      </c>
      <c r="D146" s="125">
        <v>34746</v>
      </c>
      <c r="E146" s="98" t="s">
        <v>140</v>
      </c>
      <c r="F146" s="98">
        <v>100</v>
      </c>
      <c r="G146" s="14">
        <v>7</v>
      </c>
      <c r="H146" s="14">
        <v>7.65</v>
      </c>
      <c r="I146" s="14">
        <v>6.99</v>
      </c>
      <c r="J146" s="24">
        <f t="shared" si="4"/>
        <v>7.2133333333333338</v>
      </c>
      <c r="K146" s="15">
        <f t="shared" si="5"/>
        <v>721.33333333333337</v>
      </c>
      <c r="M146" s="84"/>
    </row>
    <row r="147" spans="1:13" ht="31.5" x14ac:dyDescent="0.25">
      <c r="A147" s="16"/>
      <c r="B147" s="92">
        <v>142</v>
      </c>
      <c r="C147" s="95" t="s">
        <v>395</v>
      </c>
      <c r="D147" s="125">
        <v>71404</v>
      </c>
      <c r="E147" s="98" t="s">
        <v>333</v>
      </c>
      <c r="F147" s="98">
        <v>200</v>
      </c>
      <c r="G147" s="14">
        <v>28</v>
      </c>
      <c r="H147" s="14">
        <v>27.7</v>
      </c>
      <c r="I147" s="14">
        <v>14.91</v>
      </c>
      <c r="J147" s="15">
        <f t="shared" si="4"/>
        <v>23.536666666666665</v>
      </c>
      <c r="K147" s="15">
        <f t="shared" si="5"/>
        <v>4707.333333333333</v>
      </c>
      <c r="M147" s="84"/>
    </row>
    <row r="148" spans="1:13" ht="31.5" x14ac:dyDescent="0.25">
      <c r="A148" s="16"/>
      <c r="B148" s="92">
        <v>143</v>
      </c>
      <c r="C148" s="95" t="s">
        <v>153</v>
      </c>
      <c r="D148" s="127">
        <v>109770</v>
      </c>
      <c r="E148" s="98" t="s">
        <v>38</v>
      </c>
      <c r="F148" s="98">
        <v>50</v>
      </c>
      <c r="G148" s="14">
        <v>14.88</v>
      </c>
      <c r="H148" s="14">
        <v>10.93</v>
      </c>
      <c r="I148" s="14">
        <v>11</v>
      </c>
      <c r="J148" s="24">
        <f t="shared" si="4"/>
        <v>12.270000000000001</v>
      </c>
      <c r="K148" s="15">
        <f t="shared" si="5"/>
        <v>613.50000000000011</v>
      </c>
      <c r="M148" s="84"/>
    </row>
    <row r="149" spans="1:13" ht="63" x14ac:dyDescent="0.25">
      <c r="A149" s="16"/>
      <c r="B149" s="92">
        <v>144</v>
      </c>
      <c r="C149" s="95" t="s">
        <v>154</v>
      </c>
      <c r="D149" s="127">
        <v>279720</v>
      </c>
      <c r="E149" s="97" t="s">
        <v>24</v>
      </c>
      <c r="F149" s="98">
        <v>10</v>
      </c>
      <c r="G149" s="14">
        <v>117.4</v>
      </c>
      <c r="H149" s="14">
        <v>119.16</v>
      </c>
      <c r="I149" s="14">
        <v>129</v>
      </c>
      <c r="J149" s="15">
        <f t="shared" si="4"/>
        <v>121.85333333333334</v>
      </c>
      <c r="K149" s="15">
        <f t="shared" si="5"/>
        <v>1218.5333333333333</v>
      </c>
      <c r="M149" s="84"/>
    </row>
    <row r="150" spans="1:13" ht="31.5" x14ac:dyDescent="0.25">
      <c r="A150" s="16"/>
      <c r="B150" s="92">
        <v>145</v>
      </c>
      <c r="C150" s="95" t="s">
        <v>334</v>
      </c>
      <c r="D150" s="125">
        <v>150572</v>
      </c>
      <c r="E150" s="97" t="s">
        <v>28</v>
      </c>
      <c r="F150" s="98">
        <v>196</v>
      </c>
      <c r="G150" s="14">
        <v>0.98</v>
      </c>
      <c r="H150" s="14">
        <v>0.85</v>
      </c>
      <c r="I150" s="14">
        <v>0.89</v>
      </c>
      <c r="J150" s="24">
        <f t="shared" si="4"/>
        <v>0.90666666666666673</v>
      </c>
      <c r="K150" s="15">
        <f t="shared" si="5"/>
        <v>177.70666666666668</v>
      </c>
      <c r="M150" s="84"/>
    </row>
    <row r="151" spans="1:13" ht="47.25" x14ac:dyDescent="0.25">
      <c r="A151" s="16"/>
      <c r="B151" s="92">
        <v>146</v>
      </c>
      <c r="C151" s="95" t="s">
        <v>155</v>
      </c>
      <c r="D151" s="125">
        <v>275185</v>
      </c>
      <c r="E151" s="97" t="s">
        <v>28</v>
      </c>
      <c r="F151" s="98">
        <v>348</v>
      </c>
      <c r="G151" s="37">
        <v>0.27</v>
      </c>
      <c r="H151" s="14">
        <v>0.31</v>
      </c>
      <c r="I151" s="14">
        <v>0.33</v>
      </c>
      <c r="J151" s="15">
        <f t="shared" si="4"/>
        <v>0.3033333333333334</v>
      </c>
      <c r="K151" s="15">
        <f t="shared" si="5"/>
        <v>105.56000000000002</v>
      </c>
      <c r="M151" s="84"/>
    </row>
    <row r="152" spans="1:13" ht="47.25" x14ac:dyDescent="0.25">
      <c r="A152" s="16"/>
      <c r="B152" s="92">
        <v>147</v>
      </c>
      <c r="C152" s="95" t="s">
        <v>156</v>
      </c>
      <c r="D152" s="125">
        <v>389774</v>
      </c>
      <c r="E152" s="97" t="s">
        <v>28</v>
      </c>
      <c r="F152" s="98">
        <v>288</v>
      </c>
      <c r="G152" s="37">
        <v>2.99</v>
      </c>
      <c r="H152" s="14">
        <v>3.09</v>
      </c>
      <c r="I152" s="14">
        <v>1.94</v>
      </c>
      <c r="J152" s="15">
        <f t="shared" si="4"/>
        <v>2.6733333333333333</v>
      </c>
      <c r="K152" s="15">
        <f t="shared" si="5"/>
        <v>769.92</v>
      </c>
      <c r="M152" s="84"/>
    </row>
    <row r="153" spans="1:13" ht="47.25" x14ac:dyDescent="0.25">
      <c r="A153" s="16"/>
      <c r="B153" s="92">
        <v>148</v>
      </c>
      <c r="C153" s="95" t="s">
        <v>157</v>
      </c>
      <c r="D153" s="127">
        <v>389775</v>
      </c>
      <c r="E153" s="97" t="s">
        <v>28</v>
      </c>
      <c r="F153" s="98">
        <v>348</v>
      </c>
      <c r="G153" s="37">
        <v>2.69</v>
      </c>
      <c r="H153" s="14">
        <v>4.75</v>
      </c>
      <c r="I153" s="14">
        <v>3.01</v>
      </c>
      <c r="J153" s="24">
        <f t="shared" si="4"/>
        <v>3.4833333333333329</v>
      </c>
      <c r="K153" s="15">
        <f t="shared" si="5"/>
        <v>1212.1999999999998</v>
      </c>
      <c r="M153" s="84"/>
    </row>
    <row r="154" spans="1:13" ht="47.25" x14ac:dyDescent="0.25">
      <c r="A154" s="16"/>
      <c r="B154" s="92">
        <v>149</v>
      </c>
      <c r="C154" s="95" t="s">
        <v>158</v>
      </c>
      <c r="D154" s="125">
        <v>252587</v>
      </c>
      <c r="E154" s="97" t="s">
        <v>28</v>
      </c>
      <c r="F154" s="98">
        <v>288</v>
      </c>
      <c r="G154" s="37">
        <v>2.86</v>
      </c>
      <c r="H154" s="14">
        <v>3.28</v>
      </c>
      <c r="I154" s="14">
        <v>2.5099999999999998</v>
      </c>
      <c r="J154" s="15">
        <f t="shared" si="4"/>
        <v>2.8833333333333329</v>
      </c>
      <c r="K154" s="15">
        <f t="shared" si="5"/>
        <v>830.39999999999986</v>
      </c>
      <c r="M154" s="84"/>
    </row>
    <row r="155" spans="1:13" ht="15.75" x14ac:dyDescent="0.25">
      <c r="A155" s="16"/>
      <c r="B155" s="92">
        <v>150</v>
      </c>
      <c r="C155" s="95" t="s">
        <v>159</v>
      </c>
      <c r="D155" s="125">
        <v>242252</v>
      </c>
      <c r="E155" s="97" t="s">
        <v>28</v>
      </c>
      <c r="F155" s="98">
        <v>100</v>
      </c>
      <c r="G155" s="14">
        <v>4.3499999999999996</v>
      </c>
      <c r="H155" s="14">
        <v>3.2</v>
      </c>
      <c r="I155" s="14">
        <v>3.76</v>
      </c>
      <c r="J155" s="24">
        <f t="shared" si="4"/>
        <v>3.7699999999999996</v>
      </c>
      <c r="K155" s="15">
        <f t="shared" si="5"/>
        <v>376.99999999999994</v>
      </c>
      <c r="M155" s="84"/>
    </row>
    <row r="156" spans="1:13" ht="31.5" x14ac:dyDescent="0.25">
      <c r="A156" s="16"/>
      <c r="B156" s="92">
        <v>151</v>
      </c>
      <c r="C156" s="95" t="s">
        <v>160</v>
      </c>
      <c r="D156" s="125">
        <v>150058</v>
      </c>
      <c r="E156" s="97" t="s">
        <v>28</v>
      </c>
      <c r="F156" s="98">
        <v>100</v>
      </c>
      <c r="G156" s="14">
        <v>12.44</v>
      </c>
      <c r="H156" s="14">
        <v>19.2</v>
      </c>
      <c r="I156" s="14">
        <v>14.59</v>
      </c>
      <c r="J156" s="15">
        <f t="shared" si="4"/>
        <v>15.410000000000002</v>
      </c>
      <c r="K156" s="15">
        <f t="shared" si="5"/>
        <v>1541.0000000000002</v>
      </c>
      <c r="M156" s="84"/>
    </row>
    <row r="157" spans="1:13" ht="31.5" x14ac:dyDescent="0.25">
      <c r="A157" s="16"/>
      <c r="B157" s="92">
        <v>152</v>
      </c>
      <c r="C157" s="95" t="s">
        <v>161</v>
      </c>
      <c r="D157" s="125">
        <v>150058</v>
      </c>
      <c r="E157" s="98" t="s">
        <v>28</v>
      </c>
      <c r="F157" s="98">
        <v>200</v>
      </c>
      <c r="G157" s="14">
        <v>5.08</v>
      </c>
      <c r="H157" s="14">
        <v>5.89</v>
      </c>
      <c r="I157" s="14">
        <v>6.09</v>
      </c>
      <c r="J157" s="24">
        <f t="shared" si="4"/>
        <v>5.6866666666666665</v>
      </c>
      <c r="K157" s="15">
        <f t="shared" si="5"/>
        <v>1137.3333333333333</v>
      </c>
      <c r="M157" s="84"/>
    </row>
    <row r="158" spans="1:13" ht="15.75" x14ac:dyDescent="0.25">
      <c r="A158" s="16"/>
      <c r="B158" s="92">
        <v>153</v>
      </c>
      <c r="C158" s="95" t="s">
        <v>162</v>
      </c>
      <c r="D158" s="125">
        <v>63320</v>
      </c>
      <c r="E158" s="98" t="s">
        <v>163</v>
      </c>
      <c r="F158" s="98">
        <v>100</v>
      </c>
      <c r="G158" s="14">
        <v>4.0999999999999996</v>
      </c>
      <c r="H158" s="14">
        <v>5.78</v>
      </c>
      <c r="I158" s="14">
        <v>4.32</v>
      </c>
      <c r="J158" s="15">
        <f t="shared" si="4"/>
        <v>4.7333333333333334</v>
      </c>
      <c r="K158" s="15">
        <f t="shared" si="5"/>
        <v>473.33333333333331</v>
      </c>
      <c r="M158" s="84"/>
    </row>
    <row r="159" spans="1:13" ht="15.75" x14ac:dyDescent="0.25">
      <c r="A159" s="16"/>
      <c r="B159" s="92">
        <v>154</v>
      </c>
      <c r="C159" s="95" t="s">
        <v>164</v>
      </c>
      <c r="D159" s="125">
        <v>63320</v>
      </c>
      <c r="E159" s="98" t="s">
        <v>163</v>
      </c>
      <c r="F159" s="98">
        <v>100</v>
      </c>
      <c r="G159" s="14">
        <v>4.0999999999999996</v>
      </c>
      <c r="H159" s="14">
        <v>5.78</v>
      </c>
      <c r="I159" s="14">
        <v>4.32</v>
      </c>
      <c r="J159" s="24">
        <f t="shared" si="4"/>
        <v>4.7333333333333334</v>
      </c>
      <c r="K159" s="15">
        <f t="shared" si="5"/>
        <v>473.33333333333331</v>
      </c>
      <c r="M159" s="84"/>
    </row>
    <row r="160" spans="1:13" ht="15.75" x14ac:dyDescent="0.25">
      <c r="A160" s="16"/>
      <c r="B160" s="92">
        <v>155</v>
      </c>
      <c r="C160" s="95" t="s">
        <v>165</v>
      </c>
      <c r="D160" s="125">
        <v>63320</v>
      </c>
      <c r="E160" s="97" t="s">
        <v>163</v>
      </c>
      <c r="F160" s="98">
        <v>100</v>
      </c>
      <c r="G160" s="14">
        <v>4.0999999999999996</v>
      </c>
      <c r="H160" s="14">
        <v>5.78</v>
      </c>
      <c r="I160" s="14">
        <v>4.32</v>
      </c>
      <c r="J160" s="15">
        <f t="shared" si="4"/>
        <v>4.7333333333333334</v>
      </c>
      <c r="K160" s="15">
        <f t="shared" si="5"/>
        <v>473.33333333333331</v>
      </c>
      <c r="M160" s="84"/>
    </row>
    <row r="161" spans="1:14" ht="31.5" x14ac:dyDescent="0.25">
      <c r="A161" s="16"/>
      <c r="B161" s="92">
        <v>156</v>
      </c>
      <c r="C161" s="95" t="s">
        <v>166</v>
      </c>
      <c r="D161" s="125">
        <v>397768</v>
      </c>
      <c r="E161" s="98" t="s">
        <v>38</v>
      </c>
      <c r="F161" s="98">
        <v>300</v>
      </c>
      <c r="G161" s="14">
        <v>6.07</v>
      </c>
      <c r="H161" s="14">
        <v>4.8499999999999996</v>
      </c>
      <c r="I161" s="14">
        <v>5.13</v>
      </c>
      <c r="J161" s="24">
        <f t="shared" si="4"/>
        <v>5.3500000000000005</v>
      </c>
      <c r="K161" s="15">
        <f t="shared" si="5"/>
        <v>1605.0000000000002</v>
      </c>
      <c r="M161" s="84"/>
    </row>
    <row r="162" spans="1:14" ht="63" x14ac:dyDescent="0.25">
      <c r="A162" s="16"/>
      <c r="B162" s="92">
        <v>157</v>
      </c>
      <c r="C162" s="95" t="s">
        <v>335</v>
      </c>
      <c r="D162" s="125">
        <v>150871</v>
      </c>
      <c r="E162" s="97" t="s">
        <v>28</v>
      </c>
      <c r="F162" s="98">
        <v>400</v>
      </c>
      <c r="G162" s="14">
        <v>3.12</v>
      </c>
      <c r="H162" s="37">
        <v>4.25</v>
      </c>
      <c r="I162" s="14">
        <v>3.8</v>
      </c>
      <c r="J162" s="15">
        <f t="shared" si="4"/>
        <v>3.7233333333333332</v>
      </c>
      <c r="K162" s="15">
        <f t="shared" si="5"/>
        <v>1489.3333333333333</v>
      </c>
      <c r="M162" s="84"/>
    </row>
    <row r="163" spans="1:14" ht="63" x14ac:dyDescent="0.25">
      <c r="A163" s="16"/>
      <c r="B163" s="92">
        <v>158</v>
      </c>
      <c r="C163" s="95" t="s">
        <v>336</v>
      </c>
      <c r="D163" s="125">
        <v>150871</v>
      </c>
      <c r="E163" s="97" t="s">
        <v>28</v>
      </c>
      <c r="F163" s="98">
        <v>400</v>
      </c>
      <c r="G163" s="14">
        <v>3.12</v>
      </c>
      <c r="H163" s="14">
        <v>4.25</v>
      </c>
      <c r="I163" s="14">
        <v>3.8</v>
      </c>
      <c r="J163" s="24">
        <f t="shared" si="4"/>
        <v>3.7233333333333332</v>
      </c>
      <c r="K163" s="15">
        <f t="shared" si="5"/>
        <v>1489.3333333333333</v>
      </c>
      <c r="M163" s="84"/>
    </row>
    <row r="164" spans="1:14" ht="63" x14ac:dyDescent="0.25">
      <c r="A164" s="45"/>
      <c r="B164" s="93">
        <v>159</v>
      </c>
      <c r="C164" s="95" t="s">
        <v>337</v>
      </c>
      <c r="D164" s="127">
        <v>150871</v>
      </c>
      <c r="E164" s="97" t="s">
        <v>28</v>
      </c>
      <c r="F164" s="98">
        <v>400</v>
      </c>
      <c r="G164" s="14">
        <v>3.12</v>
      </c>
      <c r="H164" s="14">
        <v>4.25</v>
      </c>
      <c r="I164" s="14">
        <v>3.8</v>
      </c>
      <c r="J164" s="24">
        <f t="shared" si="4"/>
        <v>3.7233333333333332</v>
      </c>
      <c r="K164" s="15">
        <f t="shared" si="5"/>
        <v>1489.3333333333333</v>
      </c>
      <c r="M164" s="84"/>
      <c r="N164" s="58"/>
    </row>
    <row r="165" spans="1:14" ht="63" x14ac:dyDescent="0.25">
      <c r="A165" s="16"/>
      <c r="B165" s="92">
        <v>160</v>
      </c>
      <c r="C165" s="95" t="s">
        <v>338</v>
      </c>
      <c r="D165" s="125">
        <v>150871</v>
      </c>
      <c r="E165" s="97" t="s">
        <v>28</v>
      </c>
      <c r="F165" s="98">
        <v>400</v>
      </c>
      <c r="G165" s="37">
        <v>3.12</v>
      </c>
      <c r="H165" s="14">
        <v>4.25</v>
      </c>
      <c r="I165" s="14">
        <v>3.8</v>
      </c>
      <c r="J165" s="15">
        <f t="shared" si="4"/>
        <v>3.7233333333333332</v>
      </c>
      <c r="K165" s="15">
        <f t="shared" si="5"/>
        <v>1489.3333333333333</v>
      </c>
      <c r="M165" s="84"/>
    </row>
    <row r="166" spans="1:14" ht="94.5" x14ac:dyDescent="0.25">
      <c r="A166" s="16"/>
      <c r="B166" s="92">
        <v>161</v>
      </c>
      <c r="C166" s="95" t="s">
        <v>172</v>
      </c>
      <c r="D166" s="125">
        <v>55883</v>
      </c>
      <c r="E166" s="97" t="s">
        <v>28</v>
      </c>
      <c r="F166" s="98">
        <v>100</v>
      </c>
      <c r="G166" s="14">
        <v>4.49</v>
      </c>
      <c r="H166" s="14">
        <v>7.6</v>
      </c>
      <c r="I166" s="14">
        <v>6.3</v>
      </c>
      <c r="J166" s="24">
        <f t="shared" si="4"/>
        <v>6.13</v>
      </c>
      <c r="K166" s="15">
        <f t="shared" si="5"/>
        <v>613</v>
      </c>
      <c r="M166" s="84"/>
    </row>
    <row r="167" spans="1:14" ht="15.75" x14ac:dyDescent="0.25">
      <c r="A167" s="16"/>
      <c r="B167" s="92">
        <v>162</v>
      </c>
      <c r="C167" s="95" t="s">
        <v>173</v>
      </c>
      <c r="D167" s="125">
        <v>150233</v>
      </c>
      <c r="E167" s="97" t="s">
        <v>28</v>
      </c>
      <c r="F167" s="98">
        <v>100</v>
      </c>
      <c r="G167" s="14">
        <v>7.79</v>
      </c>
      <c r="H167" s="14">
        <v>7.2</v>
      </c>
      <c r="I167" s="14">
        <v>9.6999999999999993</v>
      </c>
      <c r="J167" s="15">
        <f t="shared" si="4"/>
        <v>8.2299999999999986</v>
      </c>
      <c r="K167" s="15">
        <f t="shared" si="5"/>
        <v>822.99999999999989</v>
      </c>
      <c r="M167" s="84"/>
    </row>
    <row r="168" spans="1:14" ht="15.75" x14ac:dyDescent="0.25">
      <c r="A168" s="16"/>
      <c r="B168" s="92">
        <v>163</v>
      </c>
      <c r="C168" s="95" t="s">
        <v>174</v>
      </c>
      <c r="D168" s="125">
        <v>137057</v>
      </c>
      <c r="E168" s="97" t="s">
        <v>106</v>
      </c>
      <c r="F168" s="98">
        <v>20</v>
      </c>
      <c r="G168" s="14">
        <v>6.99</v>
      </c>
      <c r="H168" s="14">
        <v>4.09</v>
      </c>
      <c r="I168" s="14">
        <v>4.2</v>
      </c>
      <c r="J168" s="24">
        <f t="shared" si="4"/>
        <v>5.0933333333333337</v>
      </c>
      <c r="K168" s="15">
        <f t="shared" si="5"/>
        <v>101.86666666666667</v>
      </c>
      <c r="M168" s="84"/>
    </row>
    <row r="169" spans="1:14" ht="94.5" x14ac:dyDescent="0.25">
      <c r="A169" s="16"/>
      <c r="B169" s="92">
        <v>164</v>
      </c>
      <c r="C169" s="95" t="s">
        <v>339</v>
      </c>
      <c r="D169" s="125">
        <v>137057</v>
      </c>
      <c r="E169" s="97" t="s">
        <v>28</v>
      </c>
      <c r="F169" s="98">
        <v>100</v>
      </c>
      <c r="G169" s="14">
        <v>2.5</v>
      </c>
      <c r="H169" s="14">
        <v>2.8</v>
      </c>
      <c r="I169" s="14">
        <v>2.99</v>
      </c>
      <c r="J169" s="15">
        <f t="shared" si="4"/>
        <v>2.7633333333333332</v>
      </c>
      <c r="K169" s="15">
        <f t="shared" si="5"/>
        <v>276.33333333333331</v>
      </c>
      <c r="M169" s="84"/>
    </row>
    <row r="170" spans="1:14" ht="47.25" x14ac:dyDescent="0.25">
      <c r="A170" s="16"/>
      <c r="B170" s="92">
        <v>165</v>
      </c>
      <c r="C170" s="95" t="s">
        <v>176</v>
      </c>
      <c r="D170" s="125">
        <v>137057</v>
      </c>
      <c r="E170" s="97" t="s">
        <v>129</v>
      </c>
      <c r="F170" s="98">
        <v>20</v>
      </c>
      <c r="G170" s="14">
        <v>169</v>
      </c>
      <c r="H170" s="14">
        <v>129.81</v>
      </c>
      <c r="I170" s="14">
        <v>99</v>
      </c>
      <c r="J170" s="24">
        <f t="shared" si="4"/>
        <v>132.60333333333332</v>
      </c>
      <c r="K170" s="15">
        <f t="shared" si="5"/>
        <v>2652.0666666666666</v>
      </c>
      <c r="M170" s="84"/>
    </row>
    <row r="171" spans="1:14" ht="31.5" x14ac:dyDescent="0.25">
      <c r="A171" s="16"/>
      <c r="B171" s="92">
        <v>166</v>
      </c>
      <c r="C171" s="95" t="s">
        <v>177</v>
      </c>
      <c r="D171" s="125">
        <v>203529</v>
      </c>
      <c r="E171" s="97" t="s">
        <v>70</v>
      </c>
      <c r="F171" s="98">
        <v>500</v>
      </c>
      <c r="G171" s="14">
        <v>0.05</v>
      </c>
      <c r="H171" s="14">
        <v>0.06</v>
      </c>
      <c r="I171" s="14">
        <v>0.3</v>
      </c>
      <c r="J171" s="15">
        <f t="shared" si="4"/>
        <v>0.13666666666666666</v>
      </c>
      <c r="K171" s="15">
        <f t="shared" si="5"/>
        <v>68.333333333333329</v>
      </c>
      <c r="M171" s="84"/>
    </row>
    <row r="172" spans="1:14" ht="31.5" x14ac:dyDescent="0.25">
      <c r="A172" s="16"/>
      <c r="B172" s="92">
        <v>167</v>
      </c>
      <c r="C172" s="95" t="s">
        <v>340</v>
      </c>
      <c r="D172" s="125">
        <v>203526</v>
      </c>
      <c r="E172" s="97" t="s">
        <v>70</v>
      </c>
      <c r="F172" s="98">
        <v>500</v>
      </c>
      <c r="G172" s="14">
        <v>0.05</v>
      </c>
      <c r="H172" s="14">
        <v>0.05</v>
      </c>
      <c r="I172" s="14">
        <v>0.3</v>
      </c>
      <c r="J172" s="24">
        <f t="shared" si="4"/>
        <v>0.13333333333333333</v>
      </c>
      <c r="K172" s="15">
        <f t="shared" si="5"/>
        <v>66.666666666666671</v>
      </c>
      <c r="M172" s="84"/>
    </row>
    <row r="173" spans="1:14" ht="31.5" x14ac:dyDescent="0.25">
      <c r="A173" s="16"/>
      <c r="B173" s="92">
        <v>168</v>
      </c>
      <c r="C173" s="95" t="s">
        <v>178</v>
      </c>
      <c r="D173" s="125">
        <v>965</v>
      </c>
      <c r="E173" s="97" t="s">
        <v>129</v>
      </c>
      <c r="F173" s="98">
        <v>50</v>
      </c>
      <c r="G173" s="14">
        <v>25</v>
      </c>
      <c r="H173" s="14">
        <v>28.7</v>
      </c>
      <c r="I173" s="14">
        <v>15</v>
      </c>
      <c r="J173" s="15">
        <f t="shared" si="4"/>
        <v>22.900000000000002</v>
      </c>
      <c r="K173" s="15">
        <f t="shared" si="5"/>
        <v>1145</v>
      </c>
      <c r="M173" s="84"/>
    </row>
    <row r="174" spans="1:14" ht="31.5" x14ac:dyDescent="0.25">
      <c r="A174" s="16"/>
      <c r="B174" s="92">
        <v>169</v>
      </c>
      <c r="C174" s="95" t="s">
        <v>180</v>
      </c>
      <c r="D174" s="125">
        <v>322034</v>
      </c>
      <c r="E174" s="97" t="s">
        <v>129</v>
      </c>
      <c r="F174" s="98">
        <v>100</v>
      </c>
      <c r="G174" s="14">
        <v>1</v>
      </c>
      <c r="H174" s="14">
        <v>0.87</v>
      </c>
      <c r="I174" s="14">
        <v>1.5</v>
      </c>
      <c r="J174" s="24">
        <f t="shared" si="4"/>
        <v>1.1233333333333333</v>
      </c>
      <c r="K174" s="15">
        <f t="shared" si="5"/>
        <v>112.33333333333333</v>
      </c>
      <c r="M174" s="84"/>
    </row>
    <row r="175" spans="1:14" ht="15.75" x14ac:dyDescent="0.25">
      <c r="A175" s="16"/>
      <c r="B175" s="92">
        <v>170</v>
      </c>
      <c r="C175" s="95" t="s">
        <v>181</v>
      </c>
      <c r="D175" s="125">
        <v>965</v>
      </c>
      <c r="E175" s="97" t="s">
        <v>70</v>
      </c>
      <c r="F175" s="98">
        <v>3000</v>
      </c>
      <c r="G175" s="14">
        <v>0.24</v>
      </c>
      <c r="H175" s="14">
        <v>0.15</v>
      </c>
      <c r="I175" s="14">
        <v>0.17</v>
      </c>
      <c r="J175" s="15">
        <f t="shared" si="4"/>
        <v>0.18666666666666668</v>
      </c>
      <c r="K175" s="15">
        <f t="shared" si="5"/>
        <v>560</v>
      </c>
      <c r="M175" s="84"/>
    </row>
    <row r="176" spans="1:14" ht="31.5" x14ac:dyDescent="0.25">
      <c r="A176" s="16"/>
      <c r="B176" s="92">
        <v>171</v>
      </c>
      <c r="C176" s="95" t="s">
        <v>262</v>
      </c>
      <c r="D176" s="125">
        <v>150405</v>
      </c>
      <c r="E176" s="97" t="s">
        <v>38</v>
      </c>
      <c r="F176" s="98">
        <v>100</v>
      </c>
      <c r="G176" s="37">
        <v>30.09</v>
      </c>
      <c r="H176" s="37">
        <v>32.9</v>
      </c>
      <c r="I176" s="37">
        <v>35.909999999999997</v>
      </c>
      <c r="J176" s="24">
        <f t="shared" si="4"/>
        <v>32.966666666666661</v>
      </c>
      <c r="K176" s="15">
        <f t="shared" si="5"/>
        <v>3296.6666666666661</v>
      </c>
      <c r="M176" s="84"/>
    </row>
    <row r="177" spans="1:13" ht="31.5" x14ac:dyDescent="0.25">
      <c r="A177" s="16"/>
      <c r="B177" s="92">
        <v>172</v>
      </c>
      <c r="C177" s="95" t="s">
        <v>182</v>
      </c>
      <c r="D177" s="125">
        <v>965</v>
      </c>
      <c r="E177" s="97" t="s">
        <v>15</v>
      </c>
      <c r="F177" s="98">
        <v>200</v>
      </c>
      <c r="G177" s="14">
        <v>47.28</v>
      </c>
      <c r="H177" s="14">
        <v>40</v>
      </c>
      <c r="I177" s="14">
        <v>44.09</v>
      </c>
      <c r="J177" s="15">
        <f t="shared" si="4"/>
        <v>43.79</v>
      </c>
      <c r="K177" s="15">
        <f t="shared" si="5"/>
        <v>8758</v>
      </c>
      <c r="M177" s="84"/>
    </row>
    <row r="178" spans="1:13" ht="31.5" x14ac:dyDescent="0.25">
      <c r="A178" s="16"/>
      <c r="B178" s="92">
        <v>173</v>
      </c>
      <c r="C178" s="95" t="s">
        <v>406</v>
      </c>
      <c r="D178" s="125">
        <v>150530</v>
      </c>
      <c r="E178" s="97" t="s">
        <v>129</v>
      </c>
      <c r="F178" s="98">
        <v>100</v>
      </c>
      <c r="G178" s="14">
        <v>68.2</v>
      </c>
      <c r="H178" s="14">
        <v>71.66</v>
      </c>
      <c r="I178" s="14">
        <v>78</v>
      </c>
      <c r="J178" s="15">
        <f t="shared" si="4"/>
        <v>72.62</v>
      </c>
      <c r="K178" s="15">
        <f t="shared" si="5"/>
        <v>7262</v>
      </c>
      <c r="M178" s="84"/>
    </row>
    <row r="179" spans="1:13" ht="31.5" x14ac:dyDescent="0.25">
      <c r="A179" s="16"/>
      <c r="B179" s="92">
        <v>174</v>
      </c>
      <c r="C179" s="95" t="s">
        <v>184</v>
      </c>
      <c r="D179" s="125">
        <v>150530</v>
      </c>
      <c r="E179" s="97" t="s">
        <v>129</v>
      </c>
      <c r="F179" s="98">
        <v>100</v>
      </c>
      <c r="G179" s="14">
        <v>76.459999999999994</v>
      </c>
      <c r="H179" s="14">
        <v>139.99</v>
      </c>
      <c r="I179" s="14">
        <v>84.99</v>
      </c>
      <c r="J179" s="24">
        <f t="shared" si="4"/>
        <v>100.48</v>
      </c>
      <c r="K179" s="15">
        <f t="shared" si="5"/>
        <v>10048</v>
      </c>
      <c r="M179" s="84"/>
    </row>
    <row r="180" spans="1:13" ht="31.5" x14ac:dyDescent="0.25">
      <c r="A180" s="16"/>
      <c r="B180" s="92">
        <v>175</v>
      </c>
      <c r="C180" s="95" t="s">
        <v>185</v>
      </c>
      <c r="D180" s="125">
        <v>965</v>
      </c>
      <c r="E180" s="97" t="s">
        <v>186</v>
      </c>
      <c r="F180" s="98">
        <v>10</v>
      </c>
      <c r="G180" s="14">
        <v>138.5</v>
      </c>
      <c r="H180" s="14">
        <v>170.99</v>
      </c>
      <c r="I180" s="14">
        <v>160</v>
      </c>
      <c r="J180" s="15">
        <f t="shared" si="4"/>
        <v>156.49666666666667</v>
      </c>
      <c r="K180" s="15">
        <f t="shared" si="5"/>
        <v>1564.9666666666667</v>
      </c>
      <c r="M180" s="84"/>
    </row>
    <row r="181" spans="1:13" ht="15.75" x14ac:dyDescent="0.25">
      <c r="A181" s="16"/>
      <c r="B181" s="92">
        <v>176</v>
      </c>
      <c r="C181" s="95" t="s">
        <v>341</v>
      </c>
      <c r="D181" s="125">
        <v>965</v>
      </c>
      <c r="E181" s="97" t="s">
        <v>38</v>
      </c>
      <c r="F181" s="99">
        <v>1000</v>
      </c>
      <c r="G181" s="14">
        <v>34.85</v>
      </c>
      <c r="H181" s="14">
        <v>36.299999999999997</v>
      </c>
      <c r="I181" s="14">
        <v>35.4</v>
      </c>
      <c r="J181" s="24">
        <f t="shared" si="4"/>
        <v>35.516666666666673</v>
      </c>
      <c r="K181" s="15">
        <f t="shared" si="5"/>
        <v>35516.666666666672</v>
      </c>
      <c r="M181" s="84"/>
    </row>
    <row r="182" spans="1:13" ht="15.75" x14ac:dyDescent="0.25">
      <c r="A182" s="16"/>
      <c r="B182" s="92">
        <v>177</v>
      </c>
      <c r="C182" s="94" t="s">
        <v>342</v>
      </c>
      <c r="D182" s="128">
        <v>246243</v>
      </c>
      <c r="E182" s="97" t="s">
        <v>38</v>
      </c>
      <c r="F182" s="98">
        <v>500</v>
      </c>
      <c r="G182" s="37">
        <v>15</v>
      </c>
      <c r="H182" s="14">
        <v>13</v>
      </c>
      <c r="I182" s="14">
        <v>12.34</v>
      </c>
      <c r="J182" s="15">
        <f t="shared" si="4"/>
        <v>13.446666666666667</v>
      </c>
      <c r="K182" s="15">
        <f t="shared" si="5"/>
        <v>6723.3333333333339</v>
      </c>
      <c r="M182" s="84"/>
    </row>
    <row r="183" spans="1:13" ht="31.5" x14ac:dyDescent="0.25">
      <c r="A183" s="16"/>
      <c r="B183" s="92">
        <v>178</v>
      </c>
      <c r="C183" s="95" t="s">
        <v>187</v>
      </c>
      <c r="D183" s="125">
        <v>264248</v>
      </c>
      <c r="E183" s="97" t="s">
        <v>70</v>
      </c>
      <c r="F183" s="98">
        <v>5000</v>
      </c>
      <c r="G183" s="37">
        <v>2.11</v>
      </c>
      <c r="H183" s="14">
        <v>1.02</v>
      </c>
      <c r="I183" s="14">
        <v>1</v>
      </c>
      <c r="J183" s="24">
        <f t="shared" si="4"/>
        <v>1.3766666666666667</v>
      </c>
      <c r="K183" s="15">
        <f t="shared" si="5"/>
        <v>6883.3333333333339</v>
      </c>
      <c r="M183" s="84"/>
    </row>
    <row r="184" spans="1:13" ht="15.75" x14ac:dyDescent="0.25">
      <c r="A184" s="16"/>
      <c r="B184" s="92">
        <v>179</v>
      </c>
      <c r="C184" s="95" t="s">
        <v>188</v>
      </c>
      <c r="D184" s="125">
        <v>271493</v>
      </c>
      <c r="E184" s="97" t="s">
        <v>38</v>
      </c>
      <c r="F184" s="99">
        <v>2000</v>
      </c>
      <c r="G184" s="14">
        <v>14</v>
      </c>
      <c r="H184" s="14">
        <v>13.99</v>
      </c>
      <c r="I184" s="14">
        <v>10.5</v>
      </c>
      <c r="J184" s="24">
        <f t="shared" si="4"/>
        <v>12.83</v>
      </c>
      <c r="K184" s="15">
        <f t="shared" si="5"/>
        <v>25660</v>
      </c>
      <c r="M184" s="84"/>
    </row>
    <row r="185" spans="1:13" ht="31.5" x14ac:dyDescent="0.25">
      <c r="A185" s="16"/>
      <c r="B185" s="92">
        <v>180</v>
      </c>
      <c r="C185" s="96" t="s">
        <v>343</v>
      </c>
      <c r="D185" s="125">
        <v>271491</v>
      </c>
      <c r="E185" s="97" t="s">
        <v>38</v>
      </c>
      <c r="F185" s="99">
        <v>3000</v>
      </c>
      <c r="G185" s="14">
        <v>19.899999999999999</v>
      </c>
      <c r="H185" s="14">
        <v>12.54</v>
      </c>
      <c r="I185" s="14">
        <v>16.5</v>
      </c>
      <c r="J185" s="24">
        <f t="shared" si="4"/>
        <v>16.313333333333333</v>
      </c>
      <c r="K185" s="15">
        <f t="shared" si="5"/>
        <v>48940</v>
      </c>
      <c r="M185" s="84"/>
    </row>
    <row r="186" spans="1:13" ht="31.5" x14ac:dyDescent="0.25">
      <c r="A186" s="16"/>
      <c r="B186" s="92">
        <v>181</v>
      </c>
      <c r="C186" s="96" t="s">
        <v>344</v>
      </c>
      <c r="D186" s="125">
        <v>230781</v>
      </c>
      <c r="E186" s="97" t="s">
        <v>70</v>
      </c>
      <c r="F186" s="99">
        <v>2000</v>
      </c>
      <c r="G186" s="129">
        <v>8.1000000000000003E-2</v>
      </c>
      <c r="H186" s="129">
        <v>0.08</v>
      </c>
      <c r="I186" s="129">
        <v>8.4000000000000005E-2</v>
      </c>
      <c r="J186" s="15">
        <f t="shared" si="4"/>
        <v>8.1666666666666665E-2</v>
      </c>
      <c r="K186" s="15">
        <f t="shared" si="5"/>
        <v>163.33333333333334</v>
      </c>
      <c r="M186" s="84"/>
    </row>
    <row r="187" spans="1:13" ht="15.75" x14ac:dyDescent="0.25">
      <c r="A187" s="16"/>
      <c r="B187" s="92">
        <v>182</v>
      </c>
      <c r="C187" s="96" t="s">
        <v>345</v>
      </c>
      <c r="D187" s="125">
        <v>299040</v>
      </c>
      <c r="E187" s="97" t="s">
        <v>70</v>
      </c>
      <c r="F187" s="99">
        <v>5000</v>
      </c>
      <c r="G187" s="129">
        <v>7.8E-2</v>
      </c>
      <c r="H187" s="14">
        <v>1</v>
      </c>
      <c r="I187" s="129">
        <v>0.67600000000000005</v>
      </c>
      <c r="J187" s="24">
        <f t="shared" si="4"/>
        <v>0.58466666666666667</v>
      </c>
      <c r="K187" s="15">
        <f t="shared" si="5"/>
        <v>2923.3333333333335</v>
      </c>
      <c r="M187" s="84"/>
    </row>
    <row r="188" spans="1:13" ht="236.25" x14ac:dyDescent="0.25">
      <c r="A188" s="16"/>
      <c r="B188" s="92">
        <v>183</v>
      </c>
      <c r="C188" s="95" t="s">
        <v>346</v>
      </c>
      <c r="D188" s="125">
        <v>965</v>
      </c>
      <c r="E188" s="97" t="s">
        <v>38</v>
      </c>
      <c r="F188" s="98">
        <v>3000</v>
      </c>
      <c r="G188" s="14">
        <v>11.734999999999999</v>
      </c>
      <c r="H188" s="14">
        <v>11.77</v>
      </c>
      <c r="I188" s="14">
        <v>10.3</v>
      </c>
      <c r="J188" s="15">
        <f t="shared" si="4"/>
        <v>11.268333333333333</v>
      </c>
      <c r="K188" s="15">
        <f t="shared" si="5"/>
        <v>33805</v>
      </c>
      <c r="M188" s="84"/>
    </row>
    <row r="189" spans="1:13" ht="31.5" x14ac:dyDescent="0.25">
      <c r="A189" s="16"/>
      <c r="B189" s="92">
        <v>184</v>
      </c>
      <c r="C189" s="95" t="s">
        <v>347</v>
      </c>
      <c r="D189" s="125">
        <v>965</v>
      </c>
      <c r="E189" s="97" t="s">
        <v>24</v>
      </c>
      <c r="F189" s="98">
        <v>150</v>
      </c>
      <c r="G189" s="14">
        <v>74.16</v>
      </c>
      <c r="H189" s="14">
        <v>28.8</v>
      </c>
      <c r="I189" s="14">
        <v>31.1</v>
      </c>
      <c r="J189" s="24">
        <f t="shared" si="4"/>
        <v>44.686666666666667</v>
      </c>
      <c r="K189" s="15">
        <f t="shared" si="5"/>
        <v>6703</v>
      </c>
      <c r="M189" s="84"/>
    </row>
    <row r="190" spans="1:13" ht="31.5" x14ac:dyDescent="0.25">
      <c r="A190" s="16"/>
      <c r="B190" s="92">
        <v>185</v>
      </c>
      <c r="C190" s="94" t="s">
        <v>348</v>
      </c>
      <c r="D190" s="128">
        <v>965</v>
      </c>
      <c r="E190" s="97" t="s">
        <v>38</v>
      </c>
      <c r="F190" s="98">
        <v>100</v>
      </c>
      <c r="G190" s="129">
        <v>1.7649999999999999</v>
      </c>
      <c r="H190" s="14">
        <v>2.4500000000000002</v>
      </c>
      <c r="I190" s="14">
        <v>3.99</v>
      </c>
      <c r="J190" s="15">
        <f t="shared" si="4"/>
        <v>2.7349999999999999</v>
      </c>
      <c r="K190" s="15">
        <f t="shared" si="5"/>
        <v>273.5</v>
      </c>
      <c r="M190" s="84"/>
    </row>
    <row r="191" spans="1:13" ht="31.5" x14ac:dyDescent="0.25">
      <c r="A191" s="16"/>
      <c r="B191" s="92">
        <v>186</v>
      </c>
      <c r="C191" s="94" t="s">
        <v>349</v>
      </c>
      <c r="D191" s="128">
        <v>965</v>
      </c>
      <c r="E191" s="97" t="s">
        <v>350</v>
      </c>
      <c r="F191" s="99">
        <v>2000</v>
      </c>
      <c r="G191" s="129">
        <v>0.152</v>
      </c>
      <c r="H191" s="14">
        <v>0.18</v>
      </c>
      <c r="I191" s="14">
        <v>0.2</v>
      </c>
      <c r="J191" s="15">
        <f t="shared" si="4"/>
        <v>0.17733333333333334</v>
      </c>
      <c r="K191" s="15">
        <f t="shared" si="5"/>
        <v>354.66666666666669</v>
      </c>
      <c r="M191" s="84"/>
    </row>
    <row r="192" spans="1:13" ht="31.5" x14ac:dyDescent="0.25">
      <c r="A192" s="16"/>
      <c r="B192" s="92">
        <v>187</v>
      </c>
      <c r="C192" s="94" t="s">
        <v>263</v>
      </c>
      <c r="D192" s="128">
        <v>965</v>
      </c>
      <c r="E192" s="97" t="s">
        <v>38</v>
      </c>
      <c r="F192" s="98">
        <v>100</v>
      </c>
      <c r="G192" s="14">
        <v>7.6</v>
      </c>
      <c r="H192" s="14">
        <v>9</v>
      </c>
      <c r="I192" s="14">
        <v>10</v>
      </c>
      <c r="J192" s="24">
        <f t="shared" si="4"/>
        <v>8.8666666666666671</v>
      </c>
      <c r="K192" s="15">
        <f t="shared" si="5"/>
        <v>886.66666666666674</v>
      </c>
      <c r="M192" s="84"/>
    </row>
    <row r="193" spans="1:14" ht="31.5" x14ac:dyDescent="0.25">
      <c r="A193" s="16"/>
      <c r="B193" s="92">
        <v>188</v>
      </c>
      <c r="C193" s="94" t="s">
        <v>276</v>
      </c>
      <c r="D193" s="128">
        <v>138282</v>
      </c>
      <c r="E193" s="97" t="s">
        <v>28</v>
      </c>
      <c r="F193" s="98">
        <v>250</v>
      </c>
      <c r="G193" s="14">
        <v>1.0900000000000001</v>
      </c>
      <c r="H193" s="14">
        <v>0.81</v>
      </c>
      <c r="I193" s="14">
        <v>1.2</v>
      </c>
      <c r="J193" s="15">
        <f t="shared" si="4"/>
        <v>1.0333333333333334</v>
      </c>
      <c r="K193" s="15">
        <f t="shared" si="5"/>
        <v>258.33333333333337</v>
      </c>
      <c r="M193" s="84"/>
    </row>
    <row r="194" spans="1:14" ht="15.75" x14ac:dyDescent="0.25">
      <c r="A194" s="16"/>
      <c r="B194" s="92">
        <v>189</v>
      </c>
      <c r="C194" s="95" t="s">
        <v>192</v>
      </c>
      <c r="D194" s="125">
        <v>138282</v>
      </c>
      <c r="E194" s="97" t="s">
        <v>28</v>
      </c>
      <c r="F194" s="98">
        <v>500</v>
      </c>
      <c r="G194" s="37">
        <v>0.37</v>
      </c>
      <c r="H194" s="37">
        <v>0.49</v>
      </c>
      <c r="I194" s="37">
        <v>0.56000000000000005</v>
      </c>
      <c r="J194" s="24">
        <f t="shared" si="4"/>
        <v>0.47333333333333333</v>
      </c>
      <c r="K194" s="15">
        <f t="shared" si="5"/>
        <v>236.66666666666666</v>
      </c>
      <c r="M194" s="84"/>
    </row>
    <row r="195" spans="1:14" ht="31.5" x14ac:dyDescent="0.25">
      <c r="A195" s="16"/>
      <c r="B195" s="92">
        <v>190</v>
      </c>
      <c r="C195" s="95" t="s">
        <v>193</v>
      </c>
      <c r="D195" s="125">
        <v>138282</v>
      </c>
      <c r="E195" s="97" t="s">
        <v>28</v>
      </c>
      <c r="F195" s="98">
        <v>450</v>
      </c>
      <c r="G195" s="14">
        <v>2.93</v>
      </c>
      <c r="H195" s="14">
        <v>3.4</v>
      </c>
      <c r="I195" s="14">
        <v>2.08</v>
      </c>
      <c r="J195" s="15">
        <f t="shared" si="4"/>
        <v>2.8033333333333332</v>
      </c>
      <c r="K195" s="15">
        <f t="shared" si="5"/>
        <v>1261.5</v>
      </c>
      <c r="M195" s="84"/>
    </row>
    <row r="196" spans="1:14" ht="63" x14ac:dyDescent="0.25">
      <c r="A196" s="16"/>
      <c r="B196" s="92">
        <v>191</v>
      </c>
      <c r="C196" s="95" t="s">
        <v>194</v>
      </c>
      <c r="D196" s="125">
        <v>138282</v>
      </c>
      <c r="E196" s="98" t="s">
        <v>28</v>
      </c>
      <c r="F196" s="98">
        <v>500</v>
      </c>
      <c r="G196" s="14">
        <v>4.6399999999999997</v>
      </c>
      <c r="H196" s="14">
        <v>5.84</v>
      </c>
      <c r="I196" s="14">
        <v>5.37</v>
      </c>
      <c r="J196" s="24">
        <f t="shared" si="4"/>
        <v>5.2833333333333341</v>
      </c>
      <c r="K196" s="15">
        <f t="shared" si="5"/>
        <v>2641.666666666667</v>
      </c>
      <c r="M196" s="84"/>
    </row>
    <row r="197" spans="1:14" ht="47.25" x14ac:dyDescent="0.25">
      <c r="A197" s="16"/>
      <c r="B197" s="92">
        <v>192</v>
      </c>
      <c r="C197" s="95" t="s">
        <v>195</v>
      </c>
      <c r="D197" s="125">
        <v>138282</v>
      </c>
      <c r="E197" s="98" t="s">
        <v>28</v>
      </c>
      <c r="F197" s="98">
        <v>400</v>
      </c>
      <c r="G197" s="14">
        <v>1.98</v>
      </c>
      <c r="H197" s="14">
        <v>2.65</v>
      </c>
      <c r="I197" s="14">
        <v>2.4500000000000002</v>
      </c>
      <c r="J197" s="15">
        <f t="shared" si="4"/>
        <v>2.36</v>
      </c>
      <c r="K197" s="15">
        <f t="shared" si="5"/>
        <v>944</v>
      </c>
      <c r="M197" s="84"/>
    </row>
    <row r="198" spans="1:14" ht="47.25" x14ac:dyDescent="0.25">
      <c r="A198" s="16"/>
      <c r="B198" s="92">
        <v>193</v>
      </c>
      <c r="C198" s="95" t="s">
        <v>196</v>
      </c>
      <c r="D198" s="125">
        <v>138282</v>
      </c>
      <c r="E198" s="98" t="s">
        <v>28</v>
      </c>
      <c r="F198" s="98">
        <v>400</v>
      </c>
      <c r="G198" s="37">
        <v>1.98</v>
      </c>
      <c r="H198" s="14">
        <v>2.65</v>
      </c>
      <c r="I198" s="14">
        <v>2.4500000000000002</v>
      </c>
      <c r="J198" s="24">
        <f t="shared" ref="J198:J239" si="6">AVERAGE(G198:I198)</f>
        <v>2.36</v>
      </c>
      <c r="K198" s="15">
        <f t="shared" ref="K198:K261" si="7">(J198*F198)</f>
        <v>944</v>
      </c>
      <c r="M198" s="84"/>
    </row>
    <row r="199" spans="1:14" ht="47.25" x14ac:dyDescent="0.25">
      <c r="A199" s="16"/>
      <c r="B199" s="92">
        <v>194</v>
      </c>
      <c r="C199" s="95" t="s">
        <v>197</v>
      </c>
      <c r="D199" s="125">
        <v>138282</v>
      </c>
      <c r="E199" s="98" t="s">
        <v>28</v>
      </c>
      <c r="F199" s="98">
        <v>400</v>
      </c>
      <c r="G199" s="14">
        <v>1.98</v>
      </c>
      <c r="H199" s="14">
        <v>2.65</v>
      </c>
      <c r="I199" s="14">
        <v>2.4500000000000002</v>
      </c>
      <c r="J199" s="15">
        <f t="shared" si="6"/>
        <v>2.36</v>
      </c>
      <c r="K199" s="15">
        <f t="shared" si="7"/>
        <v>944</v>
      </c>
      <c r="M199" s="84"/>
    </row>
    <row r="200" spans="1:14" ht="31.5" x14ac:dyDescent="0.25">
      <c r="A200" s="16"/>
      <c r="B200" s="92">
        <v>195</v>
      </c>
      <c r="C200" s="95" t="s">
        <v>198</v>
      </c>
      <c r="D200" s="125">
        <v>138282</v>
      </c>
      <c r="E200" s="98" t="s">
        <v>28</v>
      </c>
      <c r="F200" s="98">
        <v>400</v>
      </c>
      <c r="G200" s="14">
        <v>1.98</v>
      </c>
      <c r="H200" s="14">
        <v>2.65</v>
      </c>
      <c r="I200" s="14">
        <v>2.4500000000000002</v>
      </c>
      <c r="J200" s="24">
        <f t="shared" si="6"/>
        <v>2.36</v>
      </c>
      <c r="K200" s="15">
        <f t="shared" si="7"/>
        <v>944</v>
      </c>
      <c r="M200" s="84"/>
    </row>
    <row r="201" spans="1:14" ht="47.25" x14ac:dyDescent="0.25">
      <c r="A201" s="16"/>
      <c r="B201" s="92">
        <v>196</v>
      </c>
      <c r="C201" s="95" t="s">
        <v>199</v>
      </c>
      <c r="D201" s="125">
        <v>138282</v>
      </c>
      <c r="E201" s="98" t="s">
        <v>28</v>
      </c>
      <c r="F201" s="98">
        <v>400</v>
      </c>
      <c r="G201" s="37">
        <v>1.98</v>
      </c>
      <c r="H201" s="14">
        <v>2.65</v>
      </c>
      <c r="I201" s="14">
        <v>2.4500000000000002</v>
      </c>
      <c r="J201" s="15">
        <f t="shared" si="6"/>
        <v>2.36</v>
      </c>
      <c r="K201" s="15">
        <f t="shared" si="7"/>
        <v>944</v>
      </c>
      <c r="M201" s="84"/>
    </row>
    <row r="202" spans="1:14" ht="31.5" x14ac:dyDescent="0.25">
      <c r="A202" s="16"/>
      <c r="B202" s="92">
        <v>197</v>
      </c>
      <c r="C202" s="95" t="s">
        <v>200</v>
      </c>
      <c r="D202" s="125">
        <v>138282</v>
      </c>
      <c r="E202" s="98" t="s">
        <v>28</v>
      </c>
      <c r="F202" s="98">
        <v>400</v>
      </c>
      <c r="G202" s="37">
        <v>1.25</v>
      </c>
      <c r="H202" s="14">
        <v>1.02</v>
      </c>
      <c r="I202" s="14">
        <v>1.2</v>
      </c>
      <c r="J202" s="24">
        <f t="shared" si="6"/>
        <v>1.1566666666666665</v>
      </c>
      <c r="K202" s="15">
        <f t="shared" si="7"/>
        <v>462.66666666666663</v>
      </c>
      <c r="M202" s="84"/>
    </row>
    <row r="203" spans="1:14" ht="47.25" x14ac:dyDescent="0.25">
      <c r="A203" s="16"/>
      <c r="B203" s="92">
        <v>198</v>
      </c>
      <c r="C203" s="95" t="s">
        <v>201</v>
      </c>
      <c r="D203" s="125">
        <v>138282</v>
      </c>
      <c r="E203" s="98" t="s">
        <v>28</v>
      </c>
      <c r="F203" s="98">
        <v>300</v>
      </c>
      <c r="G203" s="37">
        <v>6.9</v>
      </c>
      <c r="H203" s="14">
        <v>5.0999999999999996</v>
      </c>
      <c r="I203" s="14">
        <v>5.8</v>
      </c>
      <c r="J203" s="15">
        <f t="shared" si="6"/>
        <v>5.9333333333333336</v>
      </c>
      <c r="K203" s="15">
        <f t="shared" si="7"/>
        <v>1780</v>
      </c>
      <c r="M203" s="84"/>
    </row>
    <row r="204" spans="1:14" ht="15.75" x14ac:dyDescent="0.25">
      <c r="A204" s="16"/>
      <c r="B204" s="92">
        <v>199</v>
      </c>
      <c r="C204" s="95" t="s">
        <v>202</v>
      </c>
      <c r="D204" s="125">
        <v>150233</v>
      </c>
      <c r="E204" s="97" t="s">
        <v>28</v>
      </c>
      <c r="F204" s="98">
        <v>200</v>
      </c>
      <c r="G204" s="14">
        <v>1.95</v>
      </c>
      <c r="H204" s="14">
        <v>1.04</v>
      </c>
      <c r="I204" s="14">
        <v>1.29</v>
      </c>
      <c r="J204" s="15">
        <f t="shared" si="6"/>
        <v>1.4266666666666667</v>
      </c>
      <c r="K204" s="15">
        <f t="shared" si="7"/>
        <v>285.33333333333337</v>
      </c>
      <c r="M204" s="84"/>
    </row>
    <row r="205" spans="1:14" ht="31.5" x14ac:dyDescent="0.25">
      <c r="A205" s="16"/>
      <c r="B205" s="92">
        <v>200</v>
      </c>
      <c r="C205" s="95" t="s">
        <v>203</v>
      </c>
      <c r="D205" s="125">
        <v>202054</v>
      </c>
      <c r="E205" s="97" t="s">
        <v>24</v>
      </c>
      <c r="F205" s="98">
        <v>50</v>
      </c>
      <c r="G205" s="14">
        <v>2.1</v>
      </c>
      <c r="H205" s="14">
        <v>2.4500000000000002</v>
      </c>
      <c r="I205" s="14">
        <v>2.2799999999999998</v>
      </c>
      <c r="J205" s="24">
        <f t="shared" si="6"/>
        <v>2.2766666666666668</v>
      </c>
      <c r="K205" s="15">
        <f t="shared" si="7"/>
        <v>113.83333333333334</v>
      </c>
      <c r="M205" s="84"/>
      <c r="N205" s="137"/>
    </row>
    <row r="206" spans="1:14" ht="141.75" x14ac:dyDescent="0.25">
      <c r="A206" s="16"/>
      <c r="B206" s="92">
        <v>201</v>
      </c>
      <c r="C206" s="95" t="s">
        <v>351</v>
      </c>
      <c r="D206" s="138">
        <v>202369</v>
      </c>
      <c r="E206" s="97" t="s">
        <v>28</v>
      </c>
      <c r="F206" s="98">
        <v>165</v>
      </c>
      <c r="G206" s="14">
        <v>8.4</v>
      </c>
      <c r="H206" s="14">
        <v>9.52</v>
      </c>
      <c r="I206" s="14">
        <v>14.63</v>
      </c>
      <c r="J206" s="15">
        <f t="shared" si="6"/>
        <v>10.850000000000001</v>
      </c>
      <c r="K206" s="15">
        <f t="shared" si="7"/>
        <v>1790.2500000000002</v>
      </c>
      <c r="M206" s="84">
        <v>7.3</v>
      </c>
    </row>
    <row r="207" spans="1:14" ht="47.25" x14ac:dyDescent="0.25">
      <c r="A207" s="16"/>
      <c r="B207" s="92">
        <v>202</v>
      </c>
      <c r="C207" s="95" t="s">
        <v>205</v>
      </c>
      <c r="D207" s="138">
        <v>235272</v>
      </c>
      <c r="E207" s="97" t="s">
        <v>28</v>
      </c>
      <c r="F207" s="98">
        <v>150</v>
      </c>
      <c r="G207" s="14">
        <v>89.5</v>
      </c>
      <c r="H207" s="14">
        <v>98</v>
      </c>
      <c r="I207" s="14">
        <v>105</v>
      </c>
      <c r="J207" s="24">
        <f t="shared" si="6"/>
        <v>97.5</v>
      </c>
      <c r="K207" s="15">
        <f t="shared" si="7"/>
        <v>14625</v>
      </c>
      <c r="M207" s="84">
        <v>85.15</v>
      </c>
    </row>
    <row r="208" spans="1:14" ht="15.75" x14ac:dyDescent="0.25">
      <c r="A208" s="16"/>
      <c r="B208" s="92">
        <v>203</v>
      </c>
      <c r="C208" s="95" t="s">
        <v>206</v>
      </c>
      <c r="D208" s="98">
        <v>21806</v>
      </c>
      <c r="E208" s="97" t="s">
        <v>28</v>
      </c>
      <c r="F208" s="98">
        <v>192</v>
      </c>
      <c r="G208" s="14">
        <v>5</v>
      </c>
      <c r="H208" s="14">
        <v>5.2</v>
      </c>
      <c r="I208" s="14">
        <v>6</v>
      </c>
      <c r="J208" s="15">
        <f t="shared" si="6"/>
        <v>5.3999999999999995</v>
      </c>
      <c r="K208" s="15">
        <f t="shared" si="7"/>
        <v>1036.8</v>
      </c>
      <c r="M208" s="84">
        <v>3.85</v>
      </c>
    </row>
    <row r="209" spans="1:14" ht="15.75" x14ac:dyDescent="0.25">
      <c r="A209" s="16"/>
      <c r="B209" s="92">
        <v>204</v>
      </c>
      <c r="C209" s="95" t="s">
        <v>207</v>
      </c>
      <c r="D209" s="98">
        <v>21806</v>
      </c>
      <c r="E209" s="97" t="s">
        <v>28</v>
      </c>
      <c r="F209" s="98">
        <v>192</v>
      </c>
      <c r="G209" s="14">
        <v>3</v>
      </c>
      <c r="H209" s="14">
        <v>3.1</v>
      </c>
      <c r="I209" s="14">
        <v>3.35</v>
      </c>
      <c r="J209" s="24">
        <f t="shared" si="6"/>
        <v>3.15</v>
      </c>
      <c r="K209" s="15">
        <f t="shared" si="7"/>
        <v>604.79999999999995</v>
      </c>
      <c r="M209" s="84">
        <v>2.7</v>
      </c>
    </row>
    <row r="210" spans="1:14" ht="31.5" x14ac:dyDescent="0.25">
      <c r="A210" s="16"/>
      <c r="B210" s="92">
        <v>205</v>
      </c>
      <c r="C210" s="95" t="s">
        <v>208</v>
      </c>
      <c r="D210" s="98">
        <v>21806</v>
      </c>
      <c r="E210" s="97" t="s">
        <v>28</v>
      </c>
      <c r="F210" s="98">
        <v>192</v>
      </c>
      <c r="G210" s="14">
        <v>1.8</v>
      </c>
      <c r="H210" s="14">
        <v>1.94</v>
      </c>
      <c r="I210" s="14">
        <v>2</v>
      </c>
      <c r="J210" s="15">
        <f t="shared" si="6"/>
        <v>1.9133333333333333</v>
      </c>
      <c r="K210" s="15">
        <f t="shared" si="7"/>
        <v>367.36</v>
      </c>
      <c r="M210" s="84">
        <v>0.82</v>
      </c>
    </row>
    <row r="211" spans="1:14" ht="15.75" x14ac:dyDescent="0.25">
      <c r="A211" s="16"/>
      <c r="B211" s="92">
        <v>206</v>
      </c>
      <c r="C211" s="95" t="s">
        <v>209</v>
      </c>
      <c r="D211" s="98">
        <v>21806</v>
      </c>
      <c r="E211" s="97" t="s">
        <v>28</v>
      </c>
      <c r="F211" s="98">
        <v>252</v>
      </c>
      <c r="G211" s="14">
        <v>11.84</v>
      </c>
      <c r="H211" s="37">
        <v>13.84</v>
      </c>
      <c r="I211" s="14">
        <v>13.95</v>
      </c>
      <c r="J211" s="24">
        <f t="shared" si="6"/>
        <v>13.209999999999999</v>
      </c>
      <c r="K211" s="15">
        <f t="shared" si="7"/>
        <v>3328.9199999999996</v>
      </c>
      <c r="M211" s="84">
        <v>6.39</v>
      </c>
    </row>
    <row r="212" spans="1:14" ht="15.75" x14ac:dyDescent="0.25">
      <c r="A212" s="16"/>
      <c r="B212" s="92">
        <v>207</v>
      </c>
      <c r="C212" s="95" t="s">
        <v>210</v>
      </c>
      <c r="D212" s="98">
        <v>21806</v>
      </c>
      <c r="E212" s="97" t="s">
        <v>28</v>
      </c>
      <c r="F212" s="98">
        <v>252</v>
      </c>
      <c r="G212" s="14">
        <v>11.2</v>
      </c>
      <c r="H212" s="14">
        <v>13.83</v>
      </c>
      <c r="I212" s="14">
        <v>13.98</v>
      </c>
      <c r="J212" s="15">
        <f t="shared" si="6"/>
        <v>13.003333333333336</v>
      </c>
      <c r="K212" s="15">
        <f t="shared" si="7"/>
        <v>3276.8400000000006</v>
      </c>
      <c r="M212" s="84">
        <v>5</v>
      </c>
    </row>
    <row r="213" spans="1:14" ht="31.5" x14ac:dyDescent="0.25">
      <c r="A213" s="16"/>
      <c r="B213" s="92">
        <v>208</v>
      </c>
      <c r="C213" s="95" t="s">
        <v>211</v>
      </c>
      <c r="D213" s="98">
        <v>21806</v>
      </c>
      <c r="E213" s="97" t="s">
        <v>28</v>
      </c>
      <c r="F213" s="98">
        <v>192</v>
      </c>
      <c r="G213" s="14">
        <v>1.89</v>
      </c>
      <c r="H213" s="14">
        <v>1.96</v>
      </c>
      <c r="I213" s="14">
        <v>2.02</v>
      </c>
      <c r="J213" s="24">
        <f t="shared" si="6"/>
        <v>1.9566666666666663</v>
      </c>
      <c r="K213" s="15">
        <f t="shared" si="7"/>
        <v>375.67999999999995</v>
      </c>
      <c r="M213" s="84">
        <v>0.89</v>
      </c>
    </row>
    <row r="214" spans="1:14" ht="31.5" x14ac:dyDescent="0.25">
      <c r="A214" s="16"/>
      <c r="B214" s="92">
        <v>209</v>
      </c>
      <c r="C214" s="95" t="s">
        <v>212</v>
      </c>
      <c r="D214" s="110">
        <v>202040</v>
      </c>
      <c r="E214" s="97" t="s">
        <v>28</v>
      </c>
      <c r="F214" s="98">
        <v>200</v>
      </c>
      <c r="G214" s="14">
        <v>0.95</v>
      </c>
      <c r="H214" s="14">
        <v>1.4</v>
      </c>
      <c r="I214" s="14">
        <v>1.45</v>
      </c>
      <c r="J214" s="24">
        <f t="shared" si="6"/>
        <v>1.2666666666666666</v>
      </c>
      <c r="K214" s="15">
        <f t="shared" si="7"/>
        <v>253.33333333333331</v>
      </c>
      <c r="M214" s="84">
        <v>0.69</v>
      </c>
    </row>
    <row r="215" spans="1:14" ht="31.5" x14ac:dyDescent="0.25">
      <c r="A215" s="16"/>
      <c r="B215" s="92">
        <v>210</v>
      </c>
      <c r="C215" s="95" t="s">
        <v>213</v>
      </c>
      <c r="D215" s="111">
        <v>202041</v>
      </c>
      <c r="E215" s="97" t="s">
        <v>28</v>
      </c>
      <c r="F215" s="98">
        <v>200</v>
      </c>
      <c r="G215" s="14">
        <v>0.95</v>
      </c>
      <c r="H215" s="14">
        <v>1</v>
      </c>
      <c r="I215" s="14">
        <v>1.5</v>
      </c>
      <c r="J215" s="24">
        <f t="shared" si="6"/>
        <v>1.1500000000000001</v>
      </c>
      <c r="K215" s="15">
        <f t="shared" si="7"/>
        <v>230.00000000000003</v>
      </c>
      <c r="M215" s="84">
        <v>0.69</v>
      </c>
    </row>
    <row r="216" spans="1:14" ht="31.5" x14ac:dyDescent="0.25">
      <c r="A216" s="16"/>
      <c r="B216" s="92">
        <v>211</v>
      </c>
      <c r="C216" s="95" t="s">
        <v>214</v>
      </c>
      <c r="D216" s="110">
        <v>228841</v>
      </c>
      <c r="E216" s="97" t="s">
        <v>28</v>
      </c>
      <c r="F216" s="98">
        <v>200</v>
      </c>
      <c r="G216" s="14">
        <v>0.97</v>
      </c>
      <c r="H216" s="14">
        <v>1.17</v>
      </c>
      <c r="I216" s="14">
        <v>1.5</v>
      </c>
      <c r="J216" s="15">
        <f t="shared" si="6"/>
        <v>1.2133333333333332</v>
      </c>
      <c r="K216" s="15">
        <f t="shared" si="7"/>
        <v>242.66666666666663</v>
      </c>
      <c r="M216" s="84">
        <v>0.69</v>
      </c>
    </row>
    <row r="217" spans="1:14" ht="31.5" x14ac:dyDescent="0.25">
      <c r="A217" s="16"/>
      <c r="B217" s="92">
        <v>212</v>
      </c>
      <c r="C217" s="95" t="s">
        <v>215</v>
      </c>
      <c r="D217" s="111">
        <v>202043</v>
      </c>
      <c r="E217" s="97" t="s">
        <v>28</v>
      </c>
      <c r="F217" s="98">
        <v>200</v>
      </c>
      <c r="G217" s="14">
        <v>0.99</v>
      </c>
      <c r="H217" s="14">
        <v>1.04</v>
      </c>
      <c r="I217" s="14">
        <v>1.1599999999999999</v>
      </c>
      <c r="J217" s="15">
        <f t="shared" si="6"/>
        <v>1.0633333333333335</v>
      </c>
      <c r="K217" s="15">
        <f t="shared" si="7"/>
        <v>212.66666666666669</v>
      </c>
      <c r="M217" s="84">
        <v>0.69</v>
      </c>
    </row>
    <row r="218" spans="1:14" ht="63" x14ac:dyDescent="0.25">
      <c r="A218" s="16"/>
      <c r="B218" s="92">
        <v>213</v>
      </c>
      <c r="C218" s="95" t="s">
        <v>374</v>
      </c>
      <c r="D218" s="95">
        <v>139920</v>
      </c>
      <c r="E218" s="97" t="s">
        <v>28</v>
      </c>
      <c r="F218" s="98">
        <v>150</v>
      </c>
      <c r="G218" s="37">
        <v>33.4</v>
      </c>
      <c r="H218" s="14">
        <v>32.299999999999997</v>
      </c>
      <c r="I218" s="14">
        <v>44.1</v>
      </c>
      <c r="J218" s="24">
        <f t="shared" si="6"/>
        <v>36.599999999999994</v>
      </c>
      <c r="K218" s="15">
        <f t="shared" si="7"/>
        <v>5489.9999999999991</v>
      </c>
      <c r="M218" s="84"/>
    </row>
    <row r="219" spans="1:14" ht="31.5" x14ac:dyDescent="0.25">
      <c r="A219" s="16"/>
      <c r="B219" s="92">
        <v>214</v>
      </c>
      <c r="C219" s="95" t="s">
        <v>216</v>
      </c>
      <c r="D219" s="95">
        <v>329987</v>
      </c>
      <c r="E219" s="97" t="s">
        <v>28</v>
      </c>
      <c r="F219" s="98">
        <v>150</v>
      </c>
      <c r="G219" s="37">
        <v>3.5</v>
      </c>
      <c r="H219" s="14">
        <v>4.5</v>
      </c>
      <c r="I219" s="14">
        <v>5.0599999999999996</v>
      </c>
      <c r="J219" s="15">
        <f t="shared" si="6"/>
        <v>4.3533333333333326</v>
      </c>
      <c r="K219" s="15">
        <f t="shared" si="7"/>
        <v>652.99999999999989</v>
      </c>
      <c r="M219" s="84">
        <v>3.3</v>
      </c>
    </row>
    <row r="220" spans="1:14" ht="47.25" x14ac:dyDescent="0.25">
      <c r="A220" s="16"/>
      <c r="B220" s="92">
        <v>215</v>
      </c>
      <c r="C220" s="95" t="s">
        <v>217</v>
      </c>
      <c r="D220" s="31">
        <v>283571</v>
      </c>
      <c r="E220" s="97" t="s">
        <v>28</v>
      </c>
      <c r="F220" s="98">
        <v>200</v>
      </c>
      <c r="G220" s="37">
        <v>5.51</v>
      </c>
      <c r="H220" s="14">
        <v>6</v>
      </c>
      <c r="I220" s="14">
        <v>6.09</v>
      </c>
      <c r="J220" s="24">
        <f t="shared" si="6"/>
        <v>5.8666666666666671</v>
      </c>
      <c r="K220" s="15">
        <f t="shared" si="7"/>
        <v>1173.3333333333335</v>
      </c>
      <c r="M220" s="84">
        <v>4.18</v>
      </c>
    </row>
    <row r="221" spans="1:14" ht="31.5" x14ac:dyDescent="0.25">
      <c r="A221" s="16"/>
      <c r="B221" s="92">
        <v>216</v>
      </c>
      <c r="C221" s="95" t="s">
        <v>218</v>
      </c>
      <c r="D221" s="95">
        <v>203971</v>
      </c>
      <c r="E221" s="97" t="s">
        <v>28</v>
      </c>
      <c r="F221" s="98">
        <v>150</v>
      </c>
      <c r="G221" s="14">
        <v>5.75</v>
      </c>
      <c r="H221" s="14">
        <v>7.85</v>
      </c>
      <c r="I221" s="14">
        <v>4.99</v>
      </c>
      <c r="J221" s="15">
        <f t="shared" si="6"/>
        <v>6.1966666666666663</v>
      </c>
      <c r="K221" s="15">
        <f t="shared" si="7"/>
        <v>929.5</v>
      </c>
      <c r="M221" s="84">
        <v>4.99</v>
      </c>
      <c r="N221" t="s">
        <v>375</v>
      </c>
    </row>
    <row r="222" spans="1:14" ht="31.5" x14ac:dyDescent="0.25">
      <c r="A222" s="16"/>
      <c r="B222" s="92">
        <v>217</v>
      </c>
      <c r="C222" s="95" t="s">
        <v>219</v>
      </c>
      <c r="D222" s="95">
        <v>38369</v>
      </c>
      <c r="E222" s="97" t="s">
        <v>28</v>
      </c>
      <c r="F222" s="98">
        <v>100</v>
      </c>
      <c r="G222" s="14">
        <v>31.97</v>
      </c>
      <c r="H222" s="14">
        <v>34.119999999999997</v>
      </c>
      <c r="I222" s="14">
        <v>36</v>
      </c>
      <c r="J222" s="24">
        <f t="shared" si="6"/>
        <v>34.03</v>
      </c>
      <c r="K222" s="15">
        <f t="shared" si="7"/>
        <v>3403</v>
      </c>
      <c r="M222" s="84">
        <v>26.8</v>
      </c>
    </row>
    <row r="223" spans="1:14" ht="31.5" x14ac:dyDescent="0.25">
      <c r="A223" s="16"/>
      <c r="B223" s="92">
        <v>218</v>
      </c>
      <c r="C223" s="95" t="s">
        <v>220</v>
      </c>
      <c r="D223" s="95">
        <v>150425</v>
      </c>
      <c r="E223" s="97" t="s">
        <v>28</v>
      </c>
      <c r="F223" s="98">
        <v>100</v>
      </c>
      <c r="G223" s="14">
        <v>23.9</v>
      </c>
      <c r="H223" s="14">
        <v>24.85</v>
      </c>
      <c r="I223" s="14">
        <v>25</v>
      </c>
      <c r="J223" s="15">
        <f t="shared" si="6"/>
        <v>24.583333333333332</v>
      </c>
      <c r="K223" s="15">
        <f t="shared" si="7"/>
        <v>2458.333333333333</v>
      </c>
      <c r="M223" s="84">
        <v>15.47</v>
      </c>
    </row>
    <row r="224" spans="1:14" ht="15.75" x14ac:dyDescent="0.25">
      <c r="A224" s="16"/>
      <c r="B224" s="92">
        <v>219</v>
      </c>
      <c r="C224" s="95" t="s">
        <v>376</v>
      </c>
      <c r="D224" s="95">
        <v>364463</v>
      </c>
      <c r="E224" s="97" t="s">
        <v>28</v>
      </c>
      <c r="F224" s="98">
        <v>2000</v>
      </c>
      <c r="G224" s="37">
        <v>4.8000000000000001E-2</v>
      </c>
      <c r="H224" s="14">
        <v>0.05</v>
      </c>
      <c r="I224" s="14">
        <v>8.5999999999999993E-2</v>
      </c>
      <c r="J224" s="24">
        <f t="shared" si="6"/>
        <v>6.133333333333333E-2</v>
      </c>
      <c r="K224" s="15">
        <f t="shared" si="7"/>
        <v>122.66666666666666</v>
      </c>
      <c r="M224" s="84">
        <v>4.4999999999999998E-2</v>
      </c>
    </row>
    <row r="225" spans="1:13" ht="15.75" x14ac:dyDescent="0.25">
      <c r="A225" s="16"/>
      <c r="B225" s="92">
        <v>220</v>
      </c>
      <c r="C225" s="95" t="s">
        <v>222</v>
      </c>
      <c r="D225" s="95">
        <v>54674</v>
      </c>
      <c r="E225" s="97" t="s">
        <v>28</v>
      </c>
      <c r="F225" s="98">
        <v>500</v>
      </c>
      <c r="G225" s="14">
        <v>0.38</v>
      </c>
      <c r="H225" s="14">
        <v>0.21</v>
      </c>
      <c r="I225" s="14">
        <v>0.21</v>
      </c>
      <c r="J225" s="15">
        <f t="shared" si="6"/>
        <v>0.26666666666666666</v>
      </c>
      <c r="K225" s="15">
        <f t="shared" si="7"/>
        <v>133.33333333333334</v>
      </c>
      <c r="M225" s="84">
        <v>0.08</v>
      </c>
    </row>
    <row r="226" spans="1:13" ht="15.75" x14ac:dyDescent="0.25">
      <c r="A226" s="16"/>
      <c r="B226" s="92">
        <v>221</v>
      </c>
      <c r="C226" s="95" t="s">
        <v>223</v>
      </c>
      <c r="D226" s="95">
        <v>54674</v>
      </c>
      <c r="E226" s="97" t="s">
        <v>28</v>
      </c>
      <c r="F226" s="98">
        <v>500</v>
      </c>
      <c r="G226" s="14">
        <v>0.8</v>
      </c>
      <c r="H226" s="14">
        <v>0.83</v>
      </c>
      <c r="I226" s="14">
        <v>0.41</v>
      </c>
      <c r="J226" s="24">
        <f t="shared" si="6"/>
        <v>0.68</v>
      </c>
      <c r="K226" s="15">
        <f t="shared" si="7"/>
        <v>340</v>
      </c>
      <c r="M226" s="84">
        <v>0.18</v>
      </c>
    </row>
    <row r="227" spans="1:13" ht="15.75" x14ac:dyDescent="0.25">
      <c r="A227" s="16"/>
      <c r="B227" s="92">
        <v>222</v>
      </c>
      <c r="C227" s="95" t="s">
        <v>224</v>
      </c>
      <c r="D227" s="95">
        <v>54674</v>
      </c>
      <c r="E227" s="97" t="s">
        <v>28</v>
      </c>
      <c r="F227" s="98">
        <v>500</v>
      </c>
      <c r="G227" s="14">
        <v>0.99</v>
      </c>
      <c r="H227" s="14">
        <v>1.1599999999999999</v>
      </c>
      <c r="I227" s="14">
        <v>1.86</v>
      </c>
      <c r="J227" s="15">
        <f t="shared" si="6"/>
        <v>1.3366666666666667</v>
      </c>
      <c r="K227" s="15">
        <f t="shared" si="7"/>
        <v>668.33333333333337</v>
      </c>
      <c r="M227" s="84">
        <v>0.44</v>
      </c>
    </row>
    <row r="228" spans="1:13" ht="31.5" x14ac:dyDescent="0.25">
      <c r="A228" s="16"/>
      <c r="B228" s="92">
        <v>223</v>
      </c>
      <c r="C228" s="95" t="s">
        <v>225</v>
      </c>
      <c r="D228" s="95">
        <v>66834</v>
      </c>
      <c r="E228" s="97" t="s">
        <v>140</v>
      </c>
      <c r="F228" s="98">
        <v>200</v>
      </c>
      <c r="G228" s="14">
        <v>6.9</v>
      </c>
      <c r="H228" s="14">
        <v>7.39</v>
      </c>
      <c r="I228" s="14">
        <v>7.5</v>
      </c>
      <c r="J228" s="24">
        <f t="shared" si="6"/>
        <v>7.2633333333333328</v>
      </c>
      <c r="K228" s="15">
        <f t="shared" si="7"/>
        <v>1452.6666666666665</v>
      </c>
      <c r="M228" s="84">
        <v>5.0999999999999996</v>
      </c>
    </row>
    <row r="229" spans="1:13" ht="15.75" x14ac:dyDescent="0.25">
      <c r="A229" s="16"/>
      <c r="B229" s="92">
        <v>224</v>
      </c>
      <c r="C229" s="95" t="s">
        <v>226</v>
      </c>
      <c r="D229" s="95">
        <v>137057</v>
      </c>
      <c r="E229" s="97" t="s">
        <v>28</v>
      </c>
      <c r="F229" s="98">
        <v>200</v>
      </c>
      <c r="G229" s="14">
        <v>6.85</v>
      </c>
      <c r="H229" s="14">
        <v>6.99</v>
      </c>
      <c r="I229" s="14">
        <v>7.1</v>
      </c>
      <c r="J229" s="15">
        <f t="shared" si="6"/>
        <v>6.9799999999999995</v>
      </c>
      <c r="K229" s="15">
        <f t="shared" si="7"/>
        <v>1396</v>
      </c>
      <c r="M229" s="84">
        <v>4.74</v>
      </c>
    </row>
    <row r="230" spans="1:13" ht="220.5" x14ac:dyDescent="0.25">
      <c r="A230" s="16"/>
      <c r="B230" s="92">
        <v>225</v>
      </c>
      <c r="C230" s="95" t="s">
        <v>353</v>
      </c>
      <c r="D230" s="95">
        <v>139963</v>
      </c>
      <c r="E230" s="97" t="s">
        <v>28</v>
      </c>
      <c r="F230" s="98">
        <v>600</v>
      </c>
      <c r="G230" s="14">
        <v>10.99</v>
      </c>
      <c r="H230" s="14">
        <v>11.9</v>
      </c>
      <c r="I230" s="14">
        <v>13.9</v>
      </c>
      <c r="J230" s="15">
        <f t="shared" si="6"/>
        <v>12.263333333333334</v>
      </c>
      <c r="K230" s="15">
        <f t="shared" si="7"/>
        <v>7358</v>
      </c>
      <c r="M230" s="112">
        <v>3.9</v>
      </c>
    </row>
    <row r="231" spans="1:13" ht="220.5" x14ac:dyDescent="0.25">
      <c r="A231" s="16"/>
      <c r="B231" s="92">
        <v>226</v>
      </c>
      <c r="C231" s="95" t="s">
        <v>354</v>
      </c>
      <c r="D231" s="95">
        <v>139963</v>
      </c>
      <c r="E231" s="97" t="s">
        <v>28</v>
      </c>
      <c r="F231" s="98">
        <v>800</v>
      </c>
      <c r="G231" s="14">
        <v>10.99</v>
      </c>
      <c r="H231" s="14">
        <v>13.9</v>
      </c>
      <c r="I231" s="14">
        <v>17.3</v>
      </c>
      <c r="J231" s="24">
        <f t="shared" si="6"/>
        <v>14.063333333333333</v>
      </c>
      <c r="K231" s="15">
        <f t="shared" si="7"/>
        <v>11250.666666666666</v>
      </c>
      <c r="M231" s="84">
        <v>4.7</v>
      </c>
    </row>
    <row r="232" spans="1:13" ht="31.5" x14ac:dyDescent="0.25">
      <c r="A232" s="16"/>
      <c r="B232" s="92">
        <v>227</v>
      </c>
      <c r="C232" s="95" t="s">
        <v>265</v>
      </c>
      <c r="D232" s="98">
        <v>65102</v>
      </c>
      <c r="E232" s="97" t="s">
        <v>28</v>
      </c>
      <c r="F232" s="98">
        <v>100</v>
      </c>
      <c r="G232" s="14">
        <v>9.2100000000000009</v>
      </c>
      <c r="H232" s="14">
        <v>9.2899999999999991</v>
      </c>
      <c r="I232" s="14">
        <v>9.32</v>
      </c>
      <c r="J232" s="15">
        <f t="shared" si="6"/>
        <v>9.2733333333333334</v>
      </c>
      <c r="K232" s="15">
        <f t="shared" si="7"/>
        <v>927.33333333333337</v>
      </c>
      <c r="M232" s="84">
        <v>9.7899999999999991</v>
      </c>
    </row>
    <row r="233" spans="1:13" ht="94.5" x14ac:dyDescent="0.25">
      <c r="A233" s="16"/>
      <c r="B233" s="92">
        <v>228</v>
      </c>
      <c r="C233" s="95" t="s">
        <v>355</v>
      </c>
      <c r="D233" s="95">
        <v>236471</v>
      </c>
      <c r="E233" s="97" t="s">
        <v>28</v>
      </c>
      <c r="F233" s="98">
        <v>180</v>
      </c>
      <c r="G233" s="14">
        <v>1.96</v>
      </c>
      <c r="H233" s="14">
        <v>1.97</v>
      </c>
      <c r="I233" s="14">
        <v>2.0099999999999998</v>
      </c>
      <c r="J233" s="24">
        <f t="shared" si="6"/>
        <v>1.9799999999999998</v>
      </c>
      <c r="K233" s="15">
        <f t="shared" si="7"/>
        <v>356.4</v>
      </c>
      <c r="M233" s="84"/>
    </row>
    <row r="234" spans="1:13" ht="94.5" x14ac:dyDescent="0.25">
      <c r="A234" s="16"/>
      <c r="B234" s="92">
        <v>229</v>
      </c>
      <c r="C234" s="95" t="s">
        <v>356</v>
      </c>
      <c r="D234" s="95">
        <v>236472</v>
      </c>
      <c r="E234" s="97" t="s">
        <v>28</v>
      </c>
      <c r="F234" s="98">
        <v>100</v>
      </c>
      <c r="G234" s="14">
        <v>2.96</v>
      </c>
      <c r="H234" s="14">
        <v>2.84</v>
      </c>
      <c r="I234" s="14">
        <v>3.38</v>
      </c>
      <c r="J234" s="15">
        <f t="shared" si="6"/>
        <v>3.06</v>
      </c>
      <c r="K234" s="15">
        <f t="shared" si="7"/>
        <v>306</v>
      </c>
      <c r="M234" s="84"/>
    </row>
    <row r="235" spans="1:13" ht="15.75" x14ac:dyDescent="0.25">
      <c r="A235" s="16"/>
      <c r="B235" s="92">
        <v>230</v>
      </c>
      <c r="C235" s="95" t="s">
        <v>231</v>
      </c>
      <c r="D235" s="95">
        <v>270870</v>
      </c>
      <c r="E235" s="97" t="s">
        <v>28</v>
      </c>
      <c r="F235" s="98">
        <v>100</v>
      </c>
      <c r="G235" s="14">
        <v>4</v>
      </c>
      <c r="H235" s="14">
        <v>4.9000000000000004</v>
      </c>
      <c r="I235" s="14">
        <v>4.49</v>
      </c>
      <c r="J235" s="24">
        <f t="shared" si="6"/>
        <v>4.4633333333333338</v>
      </c>
      <c r="K235" s="15">
        <f t="shared" si="7"/>
        <v>446.33333333333337</v>
      </c>
      <c r="M235" s="84"/>
    </row>
    <row r="236" spans="1:13" ht="31.5" x14ac:dyDescent="0.25">
      <c r="A236" s="16"/>
      <c r="B236" s="92">
        <v>231</v>
      </c>
      <c r="C236" s="95" t="s">
        <v>260</v>
      </c>
      <c r="D236" s="95">
        <v>150233</v>
      </c>
      <c r="E236" s="97" t="s">
        <v>28</v>
      </c>
      <c r="F236" s="98">
        <v>50</v>
      </c>
      <c r="G236" s="14">
        <v>18.3</v>
      </c>
      <c r="H236" s="14">
        <v>18.3</v>
      </c>
      <c r="I236" s="14">
        <v>16.899999999999999</v>
      </c>
      <c r="J236" s="15">
        <f t="shared" si="6"/>
        <v>17.833333333333332</v>
      </c>
      <c r="K236" s="15">
        <f t="shared" si="7"/>
        <v>891.66666666666663</v>
      </c>
      <c r="M236" s="84">
        <v>12.19</v>
      </c>
    </row>
    <row r="237" spans="1:13" ht="15.75" x14ac:dyDescent="0.25">
      <c r="A237" s="16"/>
      <c r="B237" s="92">
        <v>232</v>
      </c>
      <c r="C237" s="95" t="s">
        <v>232</v>
      </c>
      <c r="D237" s="95">
        <v>206995</v>
      </c>
      <c r="E237" s="97" t="s">
        <v>129</v>
      </c>
      <c r="F237" s="98">
        <v>20</v>
      </c>
      <c r="G237" s="14">
        <v>5.5</v>
      </c>
      <c r="H237" s="14">
        <v>8.1</v>
      </c>
      <c r="I237" s="14">
        <v>7.36</v>
      </c>
      <c r="J237" s="24">
        <f t="shared" si="6"/>
        <v>6.9866666666666672</v>
      </c>
      <c r="K237" s="15">
        <f t="shared" si="7"/>
        <v>139.73333333333335</v>
      </c>
      <c r="M237" s="84">
        <v>6.7</v>
      </c>
    </row>
    <row r="238" spans="1:13" ht="15.75" x14ac:dyDescent="0.25">
      <c r="A238" s="16"/>
      <c r="B238" s="92">
        <v>233</v>
      </c>
      <c r="C238" s="95" t="s">
        <v>233</v>
      </c>
      <c r="D238" s="95">
        <v>30228</v>
      </c>
      <c r="E238" s="97" t="s">
        <v>28</v>
      </c>
      <c r="F238" s="98">
        <v>100</v>
      </c>
      <c r="G238" s="37">
        <v>40.5</v>
      </c>
      <c r="H238" s="14">
        <v>52.9</v>
      </c>
      <c r="I238" s="14">
        <v>67</v>
      </c>
      <c r="J238" s="15">
        <f t="shared" si="6"/>
        <v>53.466666666666669</v>
      </c>
      <c r="K238" s="15">
        <f t="shared" si="7"/>
        <v>5346.666666666667</v>
      </c>
      <c r="M238" s="84"/>
    </row>
    <row r="239" spans="1:13" ht="15.75" x14ac:dyDescent="0.25">
      <c r="A239" s="16"/>
      <c r="B239" s="92">
        <v>234</v>
      </c>
      <c r="C239" s="95" t="s">
        <v>234</v>
      </c>
      <c r="D239" s="95">
        <v>30414</v>
      </c>
      <c r="E239" s="98" t="s">
        <v>38</v>
      </c>
      <c r="F239" s="98">
        <v>100</v>
      </c>
      <c r="G239" s="37">
        <v>3.74</v>
      </c>
      <c r="H239" s="14">
        <v>4.17</v>
      </c>
      <c r="I239" s="14">
        <v>4.8899999999999997</v>
      </c>
      <c r="J239" s="24">
        <f t="shared" si="6"/>
        <v>4.2666666666666666</v>
      </c>
      <c r="K239" s="15">
        <f t="shared" si="7"/>
        <v>426.66666666666669</v>
      </c>
      <c r="M239" s="84">
        <v>3.62</v>
      </c>
    </row>
    <row r="240" spans="1:13" ht="15.75" x14ac:dyDescent="0.25">
      <c r="A240" s="16"/>
      <c r="B240" s="92">
        <v>235</v>
      </c>
      <c r="C240" s="95" t="s">
        <v>235</v>
      </c>
      <c r="D240" s="95">
        <v>324827</v>
      </c>
      <c r="E240" s="97" t="s">
        <v>24</v>
      </c>
      <c r="F240" s="98">
        <v>50</v>
      </c>
      <c r="G240" s="14">
        <v>4.8</v>
      </c>
      <c r="H240" s="14">
        <v>4.6500000000000004</v>
      </c>
      <c r="I240" s="14">
        <v>4.7</v>
      </c>
      <c r="J240" s="15">
        <f>AVERAGE(G240:I240)</f>
        <v>4.7166666666666659</v>
      </c>
      <c r="K240" s="15">
        <f t="shared" si="7"/>
        <v>235.83333333333329</v>
      </c>
      <c r="M240" s="84">
        <v>3.12</v>
      </c>
    </row>
    <row r="241" spans="1:13" ht="31.5" x14ac:dyDescent="0.25">
      <c r="A241" s="7"/>
      <c r="B241" s="92">
        <v>236</v>
      </c>
      <c r="C241" s="95" t="s">
        <v>236</v>
      </c>
      <c r="D241" s="95">
        <v>225731</v>
      </c>
      <c r="E241" s="97" t="s">
        <v>22</v>
      </c>
      <c r="F241" s="98">
        <v>50</v>
      </c>
      <c r="G241" s="14">
        <v>14.5</v>
      </c>
      <c r="H241" s="14">
        <v>9.2899999999999991</v>
      </c>
      <c r="I241" s="14">
        <v>11.75</v>
      </c>
      <c r="J241" s="69">
        <f>AVERAGE(G241:I241)</f>
        <v>11.846666666666666</v>
      </c>
      <c r="K241" s="69">
        <f t="shared" si="7"/>
        <v>592.33333333333326</v>
      </c>
      <c r="M241" s="84">
        <v>7.5</v>
      </c>
    </row>
    <row r="242" spans="1:13" ht="15.75" x14ac:dyDescent="0.25">
      <c r="A242" s="7"/>
      <c r="B242" s="92">
        <v>237</v>
      </c>
      <c r="C242" s="95" t="s">
        <v>237</v>
      </c>
      <c r="D242" s="95">
        <v>297943</v>
      </c>
      <c r="E242" s="97" t="s">
        <v>38</v>
      </c>
      <c r="F242" s="98">
        <v>100</v>
      </c>
      <c r="G242" s="14">
        <v>11.88</v>
      </c>
      <c r="H242" s="14">
        <v>9.65</v>
      </c>
      <c r="I242" s="14">
        <v>12.48</v>
      </c>
      <c r="J242" s="69">
        <f t="shared" ref="J242:J280" si="8">AVERAGE(G242:I242)</f>
        <v>11.336666666666668</v>
      </c>
      <c r="K242" s="69">
        <f t="shared" si="7"/>
        <v>1133.6666666666667</v>
      </c>
      <c r="M242" s="84">
        <v>7.99</v>
      </c>
    </row>
    <row r="243" spans="1:13" ht="15.75" x14ac:dyDescent="0.25">
      <c r="A243" s="7"/>
      <c r="B243" s="92">
        <v>238</v>
      </c>
      <c r="C243" s="95" t="s">
        <v>238</v>
      </c>
      <c r="D243" s="95">
        <v>150577</v>
      </c>
      <c r="E243" s="97" t="s">
        <v>28</v>
      </c>
      <c r="F243" s="98">
        <v>400</v>
      </c>
      <c r="G243" s="14">
        <v>3.16</v>
      </c>
      <c r="H243" s="14">
        <v>2.79</v>
      </c>
      <c r="I243" s="14">
        <v>2.99</v>
      </c>
      <c r="J243" s="69">
        <f t="shared" si="8"/>
        <v>2.9800000000000004</v>
      </c>
      <c r="K243" s="69">
        <f t="shared" si="7"/>
        <v>1192.0000000000002</v>
      </c>
      <c r="M243" s="84">
        <v>1.7</v>
      </c>
    </row>
    <row r="244" spans="1:13" ht="31.5" x14ac:dyDescent="0.25">
      <c r="A244" s="7"/>
      <c r="B244" s="92">
        <v>239</v>
      </c>
      <c r="C244" s="95" t="s">
        <v>377</v>
      </c>
      <c r="D244" s="95">
        <v>226092</v>
      </c>
      <c r="E244" s="97" t="s">
        <v>38</v>
      </c>
      <c r="F244" s="98">
        <v>400</v>
      </c>
      <c r="G244" s="14">
        <v>1.91</v>
      </c>
      <c r="H244" s="14">
        <v>2.6</v>
      </c>
      <c r="I244" s="14">
        <v>2.9</v>
      </c>
      <c r="J244" s="69">
        <f t="shared" si="8"/>
        <v>2.4700000000000002</v>
      </c>
      <c r="K244" s="69">
        <f t="shared" si="7"/>
        <v>988.00000000000011</v>
      </c>
      <c r="M244" s="84"/>
    </row>
    <row r="245" spans="1:13" ht="31.5" x14ac:dyDescent="0.25">
      <c r="A245" s="7"/>
      <c r="B245" s="92">
        <v>240</v>
      </c>
      <c r="C245" s="95" t="s">
        <v>240</v>
      </c>
      <c r="D245" s="95">
        <v>150577</v>
      </c>
      <c r="E245" s="97" t="s">
        <v>38</v>
      </c>
      <c r="F245" s="98">
        <v>400</v>
      </c>
      <c r="G245" s="14">
        <v>1.2</v>
      </c>
      <c r="H245" s="14">
        <v>1.44</v>
      </c>
      <c r="I245" s="14">
        <v>1.59</v>
      </c>
      <c r="J245" s="69">
        <f t="shared" si="8"/>
        <v>1.41</v>
      </c>
      <c r="K245" s="69">
        <f t="shared" si="7"/>
        <v>564</v>
      </c>
      <c r="M245" s="84">
        <v>0.8</v>
      </c>
    </row>
    <row r="246" spans="1:13" ht="31.5" x14ac:dyDescent="0.25">
      <c r="A246" s="7"/>
      <c r="B246" s="92">
        <v>241</v>
      </c>
      <c r="C246" s="95" t="s">
        <v>241</v>
      </c>
      <c r="D246" s="95">
        <v>150577</v>
      </c>
      <c r="E246" s="97" t="s">
        <v>38</v>
      </c>
      <c r="F246" s="98">
        <v>400</v>
      </c>
      <c r="G246" s="14">
        <v>1.64</v>
      </c>
      <c r="H246" s="14">
        <v>2.25</v>
      </c>
      <c r="I246" s="14">
        <v>3.83</v>
      </c>
      <c r="J246" s="15">
        <f t="shared" si="8"/>
        <v>2.5733333333333333</v>
      </c>
      <c r="K246" s="15">
        <f t="shared" si="7"/>
        <v>1029.3333333333333</v>
      </c>
      <c r="M246" s="84">
        <v>0.82</v>
      </c>
    </row>
    <row r="247" spans="1:13" ht="78.75" x14ac:dyDescent="0.25">
      <c r="A247" s="7"/>
      <c r="B247" s="92">
        <v>242</v>
      </c>
      <c r="C247" s="95" t="s">
        <v>357</v>
      </c>
      <c r="D247" s="95">
        <v>236605</v>
      </c>
      <c r="E247" s="97" t="s">
        <v>18</v>
      </c>
      <c r="F247" s="98">
        <v>100</v>
      </c>
      <c r="G247" s="14">
        <v>1.94</v>
      </c>
      <c r="H247" s="14">
        <v>2.1</v>
      </c>
      <c r="I247" s="14">
        <v>2.59</v>
      </c>
      <c r="J247" s="15">
        <f t="shared" si="8"/>
        <v>2.21</v>
      </c>
      <c r="K247" s="15">
        <f t="shared" si="7"/>
        <v>221</v>
      </c>
      <c r="M247" s="84">
        <v>1.7</v>
      </c>
    </row>
    <row r="248" spans="1:13" ht="31.5" x14ac:dyDescent="0.25">
      <c r="A248" s="7"/>
      <c r="B248" s="92">
        <v>243</v>
      </c>
      <c r="C248" s="95" t="s">
        <v>358</v>
      </c>
      <c r="D248" s="95">
        <v>111007</v>
      </c>
      <c r="E248" s="97" t="s">
        <v>28</v>
      </c>
      <c r="F248" s="98">
        <v>80</v>
      </c>
      <c r="G248" s="14">
        <v>7.6</v>
      </c>
      <c r="H248" s="14">
        <v>8</v>
      </c>
      <c r="I248" s="14">
        <v>8.85</v>
      </c>
      <c r="J248" s="69">
        <f t="shared" si="8"/>
        <v>8.15</v>
      </c>
      <c r="K248" s="69">
        <f t="shared" si="7"/>
        <v>652</v>
      </c>
      <c r="M248" s="84"/>
    </row>
    <row r="249" spans="1:13" ht="31.5" x14ac:dyDescent="0.25">
      <c r="A249" s="7"/>
      <c r="B249" s="92">
        <v>244</v>
      </c>
      <c r="C249" s="95" t="s">
        <v>243</v>
      </c>
      <c r="D249" s="95">
        <v>283560</v>
      </c>
      <c r="E249" s="97" t="s">
        <v>28</v>
      </c>
      <c r="F249" s="98">
        <v>200</v>
      </c>
      <c r="G249" s="14">
        <v>2.91</v>
      </c>
      <c r="H249" s="14">
        <v>2.99</v>
      </c>
      <c r="I249" s="14">
        <v>3.39</v>
      </c>
      <c r="J249" s="69">
        <f t="shared" si="8"/>
        <v>3.0966666666666671</v>
      </c>
      <c r="K249" s="69">
        <f t="shared" si="7"/>
        <v>619.33333333333337</v>
      </c>
      <c r="M249" s="84">
        <v>2.5299999999999998</v>
      </c>
    </row>
    <row r="250" spans="1:13" ht="31.5" x14ac:dyDescent="0.25">
      <c r="A250" s="7"/>
      <c r="B250" s="92">
        <v>245</v>
      </c>
      <c r="C250" s="95" t="s">
        <v>378</v>
      </c>
      <c r="D250" s="95">
        <v>151021</v>
      </c>
      <c r="E250" s="97" t="s">
        <v>28</v>
      </c>
      <c r="F250" s="98">
        <v>100</v>
      </c>
      <c r="G250" s="14">
        <v>3.3</v>
      </c>
      <c r="H250" s="14">
        <v>7.7</v>
      </c>
      <c r="I250" s="14">
        <v>6.99</v>
      </c>
      <c r="J250" s="69">
        <f t="shared" si="8"/>
        <v>5.996666666666667</v>
      </c>
      <c r="K250" s="69">
        <f t="shared" si="7"/>
        <v>599.66666666666674</v>
      </c>
      <c r="M250" s="84">
        <v>3.17</v>
      </c>
    </row>
    <row r="251" spans="1:13" ht="47.25" x14ac:dyDescent="0.25">
      <c r="A251" s="7"/>
      <c r="B251" s="92">
        <v>246</v>
      </c>
      <c r="C251" s="95" t="s">
        <v>245</v>
      </c>
      <c r="D251" s="95">
        <v>150778</v>
      </c>
      <c r="E251" s="97" t="s">
        <v>18</v>
      </c>
      <c r="F251" s="98">
        <v>50</v>
      </c>
      <c r="G251" s="14">
        <v>3.9</v>
      </c>
      <c r="H251" s="14">
        <v>4.6900000000000004</v>
      </c>
      <c r="I251" s="14">
        <v>4.37</v>
      </c>
      <c r="J251" s="69">
        <f t="shared" si="8"/>
        <v>4.32</v>
      </c>
      <c r="K251" s="69">
        <f t="shared" si="7"/>
        <v>216</v>
      </c>
      <c r="M251" s="84">
        <v>3.9</v>
      </c>
    </row>
    <row r="252" spans="1:13" ht="47.25" x14ac:dyDescent="0.25">
      <c r="A252" s="7"/>
      <c r="B252" s="92">
        <v>247</v>
      </c>
      <c r="C252" s="95" t="s">
        <v>360</v>
      </c>
      <c r="D252" s="95">
        <v>150778</v>
      </c>
      <c r="E252" s="97" t="s">
        <v>18</v>
      </c>
      <c r="F252" s="98">
        <v>50</v>
      </c>
      <c r="G252" s="14">
        <v>4</v>
      </c>
      <c r="H252" s="14">
        <v>4.6900000000000004</v>
      </c>
      <c r="I252" s="14">
        <v>4.37</v>
      </c>
      <c r="J252" s="69">
        <f t="shared" si="8"/>
        <v>4.3533333333333344</v>
      </c>
      <c r="K252" s="69">
        <f t="shared" si="7"/>
        <v>217.66666666666671</v>
      </c>
      <c r="M252" s="84"/>
    </row>
    <row r="253" spans="1:13" ht="47.25" x14ac:dyDescent="0.25">
      <c r="A253" s="7"/>
      <c r="B253" s="92">
        <v>248</v>
      </c>
      <c r="C253" s="95" t="s">
        <v>246</v>
      </c>
      <c r="D253" s="95">
        <v>150778</v>
      </c>
      <c r="E253" s="97" t="s">
        <v>18</v>
      </c>
      <c r="F253" s="98">
        <v>50</v>
      </c>
      <c r="G253" s="14">
        <v>3.9</v>
      </c>
      <c r="H253" s="14">
        <v>4.6900000000000004</v>
      </c>
      <c r="I253" s="14">
        <v>4.37</v>
      </c>
      <c r="J253" s="69">
        <f t="shared" si="8"/>
        <v>4.32</v>
      </c>
      <c r="K253" s="69">
        <f t="shared" si="7"/>
        <v>216</v>
      </c>
      <c r="M253" s="84">
        <v>3.75</v>
      </c>
    </row>
    <row r="254" spans="1:13" ht="47.25" x14ac:dyDescent="0.25">
      <c r="A254" s="7"/>
      <c r="B254" s="92">
        <v>249</v>
      </c>
      <c r="C254" s="95" t="s">
        <v>247</v>
      </c>
      <c r="D254" s="95">
        <v>150778</v>
      </c>
      <c r="E254" s="97" t="s">
        <v>18</v>
      </c>
      <c r="F254" s="98">
        <v>50</v>
      </c>
      <c r="G254" s="14">
        <v>4.0999999999999996</v>
      </c>
      <c r="H254" s="14">
        <v>4.6900000000000004</v>
      </c>
      <c r="I254" s="14">
        <v>4.37</v>
      </c>
      <c r="J254" s="69">
        <f t="shared" si="8"/>
        <v>4.3866666666666667</v>
      </c>
      <c r="K254" s="69">
        <f t="shared" si="7"/>
        <v>219.33333333333334</v>
      </c>
      <c r="M254" s="84">
        <v>3.8</v>
      </c>
    </row>
    <row r="255" spans="1:13" ht="15.75" x14ac:dyDescent="0.25">
      <c r="A255" s="7"/>
      <c r="B255" s="92">
        <v>250</v>
      </c>
      <c r="C255" s="95" t="s">
        <v>248</v>
      </c>
      <c r="D255" s="95">
        <v>290658</v>
      </c>
      <c r="E255" s="97" t="s">
        <v>28</v>
      </c>
      <c r="F255" s="98">
        <v>50</v>
      </c>
      <c r="G255" s="14">
        <v>3.5</v>
      </c>
      <c r="H255" s="14">
        <v>2.99</v>
      </c>
      <c r="I255" s="14">
        <v>2.8</v>
      </c>
      <c r="J255" s="69">
        <f t="shared" si="8"/>
        <v>3.0966666666666662</v>
      </c>
      <c r="K255" s="69">
        <f t="shared" si="7"/>
        <v>154.83333333333331</v>
      </c>
      <c r="M255" s="84">
        <v>1.4</v>
      </c>
    </row>
    <row r="256" spans="1:13" ht="31.5" x14ac:dyDescent="0.25">
      <c r="A256" s="7"/>
      <c r="B256" s="92">
        <v>251</v>
      </c>
      <c r="C256" s="95" t="s">
        <v>361</v>
      </c>
      <c r="D256" s="95">
        <v>19267</v>
      </c>
      <c r="E256" s="97" t="s">
        <v>70</v>
      </c>
      <c r="F256" s="98">
        <v>100</v>
      </c>
      <c r="G256" s="14">
        <v>1.2</v>
      </c>
      <c r="H256" s="14">
        <v>1.26</v>
      </c>
      <c r="I256" s="14">
        <v>1.1599999999999999</v>
      </c>
      <c r="J256" s="69">
        <f t="shared" si="8"/>
        <v>1.2066666666666668</v>
      </c>
      <c r="K256" s="69">
        <f t="shared" si="7"/>
        <v>120.66666666666667</v>
      </c>
      <c r="M256" s="84"/>
    </row>
    <row r="257" spans="1:13" ht="31.5" x14ac:dyDescent="0.25">
      <c r="A257" s="7"/>
      <c r="B257" s="92">
        <v>252</v>
      </c>
      <c r="C257" s="95" t="s">
        <v>362</v>
      </c>
      <c r="D257" s="95">
        <v>19267</v>
      </c>
      <c r="E257" s="97" t="s">
        <v>70</v>
      </c>
      <c r="F257" s="98">
        <v>100</v>
      </c>
      <c r="G257" s="14">
        <v>1.2</v>
      </c>
      <c r="H257" s="14">
        <v>1.26</v>
      </c>
      <c r="I257" s="14">
        <v>1.1599999999999999</v>
      </c>
      <c r="J257" s="69">
        <f t="shared" si="8"/>
        <v>1.2066666666666668</v>
      </c>
      <c r="K257" s="69">
        <f t="shared" si="7"/>
        <v>120.66666666666667</v>
      </c>
      <c r="M257" s="84"/>
    </row>
    <row r="258" spans="1:13" ht="31.5" x14ac:dyDescent="0.25">
      <c r="A258" s="7"/>
      <c r="B258" s="92">
        <v>253</v>
      </c>
      <c r="C258" s="95" t="s">
        <v>363</v>
      </c>
      <c r="D258" s="95">
        <v>19267</v>
      </c>
      <c r="E258" s="97" t="s">
        <v>70</v>
      </c>
      <c r="F258" s="98">
        <v>100</v>
      </c>
      <c r="G258" s="14">
        <v>1.2</v>
      </c>
      <c r="H258" s="14">
        <v>1.26</v>
      </c>
      <c r="I258" s="14">
        <v>1.1599999999999999</v>
      </c>
      <c r="J258" s="69">
        <f t="shared" si="8"/>
        <v>1.2066666666666668</v>
      </c>
      <c r="K258" s="69">
        <f t="shared" si="7"/>
        <v>120.66666666666667</v>
      </c>
      <c r="M258" s="84"/>
    </row>
    <row r="259" spans="1:13" ht="31.5" x14ac:dyDescent="0.25">
      <c r="A259" s="7"/>
      <c r="B259" s="92">
        <v>254</v>
      </c>
      <c r="C259" s="95" t="s">
        <v>364</v>
      </c>
      <c r="D259" s="95">
        <v>19267</v>
      </c>
      <c r="E259" s="97" t="s">
        <v>70</v>
      </c>
      <c r="F259" s="98">
        <v>100</v>
      </c>
      <c r="G259" s="14">
        <v>1.2</v>
      </c>
      <c r="H259" s="14">
        <v>1.26</v>
      </c>
      <c r="I259" s="14">
        <v>1.1599999999999999</v>
      </c>
      <c r="J259" s="69">
        <f t="shared" si="8"/>
        <v>1.2066666666666668</v>
      </c>
      <c r="K259" s="69">
        <f t="shared" si="7"/>
        <v>120.66666666666667</v>
      </c>
      <c r="M259" s="84"/>
    </row>
    <row r="260" spans="1:13" ht="15.75" x14ac:dyDescent="0.25">
      <c r="A260" s="7"/>
      <c r="B260" s="92">
        <v>255</v>
      </c>
      <c r="C260" s="95" t="s">
        <v>365</v>
      </c>
      <c r="D260" s="95">
        <v>8907</v>
      </c>
      <c r="E260" s="97" t="s">
        <v>28</v>
      </c>
      <c r="F260" s="98">
        <v>30</v>
      </c>
      <c r="G260" s="14">
        <v>7.4</v>
      </c>
      <c r="H260" s="14">
        <v>7.97</v>
      </c>
      <c r="I260" s="14">
        <v>6.05</v>
      </c>
      <c r="J260" s="69">
        <f t="shared" si="8"/>
        <v>7.1400000000000006</v>
      </c>
      <c r="K260" s="69">
        <f t="shared" si="7"/>
        <v>214.20000000000002</v>
      </c>
      <c r="M260" s="84"/>
    </row>
    <row r="261" spans="1:13" ht="15.75" x14ac:dyDescent="0.25">
      <c r="A261" s="7"/>
      <c r="B261" s="92">
        <v>256</v>
      </c>
      <c r="C261" s="95" t="s">
        <v>366</v>
      </c>
      <c r="D261" s="95">
        <v>8907</v>
      </c>
      <c r="E261" s="97" t="s">
        <v>28</v>
      </c>
      <c r="F261" s="98">
        <v>30</v>
      </c>
      <c r="G261" s="14">
        <v>53.15</v>
      </c>
      <c r="H261" s="14">
        <v>59.31</v>
      </c>
      <c r="I261" s="14">
        <v>69.44</v>
      </c>
      <c r="J261" s="69">
        <f t="shared" si="8"/>
        <v>60.633333333333333</v>
      </c>
      <c r="K261" s="69">
        <f t="shared" si="7"/>
        <v>1819</v>
      </c>
      <c r="M261" s="84"/>
    </row>
    <row r="262" spans="1:13" ht="31.5" x14ac:dyDescent="0.25">
      <c r="A262" s="7"/>
      <c r="B262" s="92">
        <v>257</v>
      </c>
      <c r="C262" s="95" t="s">
        <v>249</v>
      </c>
      <c r="D262" s="95">
        <v>965</v>
      </c>
      <c r="E262" s="97" t="s">
        <v>38</v>
      </c>
      <c r="F262" s="98">
        <v>300</v>
      </c>
      <c r="G262" s="14">
        <v>28.98</v>
      </c>
      <c r="H262" s="14">
        <v>30.3</v>
      </c>
      <c r="I262" s="14">
        <v>38</v>
      </c>
      <c r="J262" s="69">
        <f t="shared" si="8"/>
        <v>32.426666666666669</v>
      </c>
      <c r="K262" s="69">
        <f t="shared" ref="K262:K280" si="9">(J262*F262)</f>
        <v>9728</v>
      </c>
      <c r="M262" s="84"/>
    </row>
    <row r="263" spans="1:13" ht="31.5" x14ac:dyDescent="0.25">
      <c r="A263" s="7"/>
      <c r="B263" s="92">
        <v>258</v>
      </c>
      <c r="C263" s="95" t="s">
        <v>367</v>
      </c>
      <c r="D263" s="95">
        <v>965</v>
      </c>
      <c r="E263" s="97" t="s">
        <v>38</v>
      </c>
      <c r="F263" s="98">
        <v>100</v>
      </c>
      <c r="G263" s="14">
        <v>236</v>
      </c>
      <c r="H263" s="14">
        <v>231.96</v>
      </c>
      <c r="I263" s="14">
        <v>183.96</v>
      </c>
      <c r="J263" s="69">
        <f t="shared" si="8"/>
        <v>217.3066666666667</v>
      </c>
      <c r="K263" s="69">
        <f t="shared" si="9"/>
        <v>21730.666666666672</v>
      </c>
      <c r="M263" s="84"/>
    </row>
    <row r="264" spans="1:13" ht="31.5" x14ac:dyDescent="0.25">
      <c r="A264" s="7"/>
      <c r="B264" s="92">
        <v>259</v>
      </c>
      <c r="C264" s="95" t="s">
        <v>251</v>
      </c>
      <c r="D264" s="95">
        <v>150765</v>
      </c>
      <c r="E264" s="97" t="s">
        <v>28</v>
      </c>
      <c r="F264" s="98">
        <v>120</v>
      </c>
      <c r="G264" s="14">
        <v>1.34</v>
      </c>
      <c r="H264" s="14">
        <v>1.89</v>
      </c>
      <c r="I264" s="14">
        <v>2</v>
      </c>
      <c r="J264" s="69">
        <f t="shared" si="8"/>
        <v>1.7433333333333334</v>
      </c>
      <c r="K264" s="69">
        <f t="shared" si="9"/>
        <v>209.20000000000002</v>
      </c>
      <c r="M264" s="84"/>
    </row>
    <row r="265" spans="1:13" ht="15.75" x14ac:dyDescent="0.25">
      <c r="A265" s="7"/>
      <c r="B265" s="92">
        <v>260</v>
      </c>
      <c r="C265" s="95" t="s">
        <v>379</v>
      </c>
      <c r="D265" s="95">
        <v>151014</v>
      </c>
      <c r="E265" s="97" t="s">
        <v>28</v>
      </c>
      <c r="F265" s="98">
        <v>100</v>
      </c>
      <c r="G265" s="14">
        <v>24.95</v>
      </c>
      <c r="H265" s="14">
        <v>23</v>
      </c>
      <c r="I265" s="14">
        <v>34.11</v>
      </c>
      <c r="J265" s="69">
        <f t="shared" si="8"/>
        <v>27.353333333333335</v>
      </c>
      <c r="K265" s="69">
        <f t="shared" si="9"/>
        <v>2735.3333333333335</v>
      </c>
      <c r="M265" s="84">
        <v>4.9800000000000004</v>
      </c>
    </row>
    <row r="266" spans="1:13" ht="15.75" x14ac:dyDescent="0.25">
      <c r="A266" s="7"/>
      <c r="B266" s="92">
        <v>261</v>
      </c>
      <c r="C266" s="95" t="s">
        <v>381</v>
      </c>
      <c r="D266" s="95">
        <v>151014</v>
      </c>
      <c r="E266" s="97" t="s">
        <v>28</v>
      </c>
      <c r="F266" s="98">
        <v>100</v>
      </c>
      <c r="G266" s="14">
        <v>7.94</v>
      </c>
      <c r="H266" s="14">
        <v>9</v>
      </c>
      <c r="I266" s="14">
        <v>10</v>
      </c>
      <c r="J266" s="69">
        <f t="shared" si="8"/>
        <v>8.98</v>
      </c>
      <c r="K266" s="69">
        <f t="shared" si="9"/>
        <v>898</v>
      </c>
      <c r="M266" s="84">
        <v>2.6</v>
      </c>
    </row>
    <row r="267" spans="1:13" ht="15.75" x14ac:dyDescent="0.25">
      <c r="A267" s="7"/>
      <c r="B267" s="92">
        <v>262</v>
      </c>
      <c r="C267" s="95" t="s">
        <v>380</v>
      </c>
      <c r="D267" s="95">
        <v>151014</v>
      </c>
      <c r="E267" s="97" t="s">
        <v>28</v>
      </c>
      <c r="F267" s="98">
        <v>100</v>
      </c>
      <c r="G267" s="14">
        <v>14.36</v>
      </c>
      <c r="H267" s="14">
        <v>16.5</v>
      </c>
      <c r="I267" s="14">
        <v>12.5</v>
      </c>
      <c r="J267" s="69">
        <f t="shared" si="8"/>
        <v>14.453333333333333</v>
      </c>
      <c r="K267" s="69">
        <f t="shared" si="9"/>
        <v>1445.3333333333333</v>
      </c>
      <c r="M267" s="84"/>
    </row>
    <row r="268" spans="1:13" ht="31.5" x14ac:dyDescent="0.25">
      <c r="A268" s="7"/>
      <c r="B268" s="92">
        <v>263</v>
      </c>
      <c r="C268" s="95" t="s">
        <v>255</v>
      </c>
      <c r="D268" s="95">
        <v>151014</v>
      </c>
      <c r="E268" s="97" t="s">
        <v>28</v>
      </c>
      <c r="F268" s="98">
        <v>100</v>
      </c>
      <c r="G268" s="14">
        <v>6.8</v>
      </c>
      <c r="H268" s="14">
        <v>6.08</v>
      </c>
      <c r="I268" s="14">
        <v>6.4</v>
      </c>
      <c r="J268" s="69">
        <f t="shared" si="8"/>
        <v>6.4266666666666667</v>
      </c>
      <c r="K268" s="69">
        <f t="shared" si="9"/>
        <v>642.66666666666663</v>
      </c>
      <c r="M268" s="84"/>
    </row>
    <row r="269" spans="1:13" ht="15.75" x14ac:dyDescent="0.25">
      <c r="A269" s="7"/>
      <c r="B269" s="92">
        <v>264</v>
      </c>
      <c r="C269" s="95" t="s">
        <v>256</v>
      </c>
      <c r="D269" s="95">
        <v>98612</v>
      </c>
      <c r="E269" s="97" t="s">
        <v>140</v>
      </c>
      <c r="F269" s="98">
        <v>50</v>
      </c>
      <c r="G269" s="14">
        <v>23.99</v>
      </c>
      <c r="H269" s="14">
        <v>19.57</v>
      </c>
      <c r="I269" s="14">
        <v>35.4</v>
      </c>
      <c r="J269" s="69">
        <f t="shared" si="8"/>
        <v>26.320000000000004</v>
      </c>
      <c r="K269" s="69">
        <f t="shared" si="9"/>
        <v>1316.0000000000002</v>
      </c>
      <c r="M269" s="84"/>
    </row>
    <row r="270" spans="1:13" s="122" customFormat="1" ht="30" x14ac:dyDescent="0.25">
      <c r="A270" s="7" t="s">
        <v>394</v>
      </c>
      <c r="B270" s="117">
        <v>265</v>
      </c>
      <c r="C270" s="116" t="s">
        <v>382</v>
      </c>
      <c r="D270" s="118">
        <v>150974</v>
      </c>
      <c r="E270" s="118" t="s">
        <v>28</v>
      </c>
      <c r="F270" s="118">
        <v>50</v>
      </c>
      <c r="G270" s="119">
        <v>6.9900000000000004E-2</v>
      </c>
      <c r="H270" s="119">
        <v>5.2600000000000001E-2</v>
      </c>
      <c r="I270" s="120">
        <v>0.04</v>
      </c>
      <c r="J270" s="121">
        <f t="shared" si="8"/>
        <v>5.4166666666666669E-2</v>
      </c>
      <c r="K270" s="121">
        <f t="shared" si="9"/>
        <v>2.7083333333333335</v>
      </c>
      <c r="M270" s="130"/>
    </row>
    <row r="271" spans="1:13" s="122" customFormat="1" ht="15.75" x14ac:dyDescent="0.25">
      <c r="A271" s="7"/>
      <c r="B271" s="117">
        <v>266</v>
      </c>
      <c r="C271" s="116" t="s">
        <v>383</v>
      </c>
      <c r="D271" s="118">
        <v>150974</v>
      </c>
      <c r="E271" s="118" t="s">
        <v>28</v>
      </c>
      <c r="F271" s="118">
        <v>50</v>
      </c>
      <c r="G271" s="119">
        <v>6.8500000000000005E-2</v>
      </c>
      <c r="H271" s="120">
        <v>0.09</v>
      </c>
      <c r="I271" s="120">
        <v>0.1</v>
      </c>
      <c r="J271" s="121">
        <f t="shared" si="8"/>
        <v>8.6166666666666669E-2</v>
      </c>
      <c r="K271" s="121">
        <f t="shared" si="9"/>
        <v>4.3083333333333336</v>
      </c>
      <c r="M271" s="130"/>
    </row>
    <row r="272" spans="1:13" s="122" customFormat="1" ht="15.75" x14ac:dyDescent="0.25">
      <c r="A272" s="7"/>
      <c r="B272" s="117">
        <v>267</v>
      </c>
      <c r="C272" s="116" t="s">
        <v>384</v>
      </c>
      <c r="D272" s="118">
        <v>150974</v>
      </c>
      <c r="E272" s="118" t="s">
        <v>28</v>
      </c>
      <c r="F272" s="118">
        <v>50</v>
      </c>
      <c r="G272" s="120">
        <v>0.08</v>
      </c>
      <c r="H272" s="120">
        <v>0.11</v>
      </c>
      <c r="I272" s="120">
        <v>0.1</v>
      </c>
      <c r="J272" s="121">
        <f t="shared" si="8"/>
        <v>9.6666666666666679E-2</v>
      </c>
      <c r="K272" s="121">
        <f t="shared" si="9"/>
        <v>4.8333333333333339</v>
      </c>
      <c r="M272" s="130"/>
    </row>
    <row r="273" spans="1:13" s="122" customFormat="1" ht="15.75" x14ac:dyDescent="0.25">
      <c r="A273" s="7"/>
      <c r="B273" s="117">
        <v>268</v>
      </c>
      <c r="C273" s="116" t="s">
        <v>385</v>
      </c>
      <c r="D273" s="118">
        <v>150974</v>
      </c>
      <c r="E273" s="118" t="s">
        <v>28</v>
      </c>
      <c r="F273" s="118">
        <v>50</v>
      </c>
      <c r="G273" s="120">
        <v>0.17</v>
      </c>
      <c r="H273" s="120">
        <v>0.09</v>
      </c>
      <c r="I273" s="120">
        <v>0.31</v>
      </c>
      <c r="J273" s="121">
        <f t="shared" si="8"/>
        <v>0.19000000000000003</v>
      </c>
      <c r="K273" s="121">
        <f t="shared" si="9"/>
        <v>9.5000000000000018</v>
      </c>
      <c r="M273" s="130"/>
    </row>
    <row r="274" spans="1:13" s="122" customFormat="1" ht="15.75" x14ac:dyDescent="0.25">
      <c r="A274" s="7"/>
      <c r="B274" s="117">
        <v>269</v>
      </c>
      <c r="C274" s="116" t="s">
        <v>386</v>
      </c>
      <c r="D274" s="118">
        <v>150974</v>
      </c>
      <c r="E274" s="118" t="s">
        <v>28</v>
      </c>
      <c r="F274" s="118">
        <v>50</v>
      </c>
      <c r="G274" s="123">
        <v>0.222</v>
      </c>
      <c r="H274" s="123">
        <v>0.373</v>
      </c>
      <c r="I274" s="120">
        <v>0.43</v>
      </c>
      <c r="J274" s="121">
        <f t="shared" si="8"/>
        <v>0.34166666666666662</v>
      </c>
      <c r="K274" s="121">
        <f t="shared" si="9"/>
        <v>17.083333333333332</v>
      </c>
      <c r="M274" s="130"/>
    </row>
    <row r="275" spans="1:13" s="122" customFormat="1" ht="15.75" x14ac:dyDescent="0.25">
      <c r="A275" s="7"/>
      <c r="B275" s="117">
        <v>270</v>
      </c>
      <c r="C275" s="116" t="s">
        <v>387</v>
      </c>
      <c r="D275" s="118">
        <v>150974</v>
      </c>
      <c r="E275" s="118" t="s">
        <v>28</v>
      </c>
      <c r="F275" s="118">
        <v>50</v>
      </c>
      <c r="G275" s="120">
        <v>0.45</v>
      </c>
      <c r="H275" s="120">
        <v>0.45</v>
      </c>
      <c r="I275" s="120">
        <v>0.33</v>
      </c>
      <c r="J275" s="121">
        <f t="shared" si="8"/>
        <v>0.41</v>
      </c>
      <c r="K275" s="121">
        <f t="shared" si="9"/>
        <v>20.5</v>
      </c>
      <c r="M275" s="130"/>
    </row>
    <row r="276" spans="1:13" s="122" customFormat="1" ht="15.75" x14ac:dyDescent="0.25">
      <c r="A276" s="7"/>
      <c r="B276" s="117">
        <v>271</v>
      </c>
      <c r="C276" s="116" t="s">
        <v>388</v>
      </c>
      <c r="D276" s="118">
        <v>150974</v>
      </c>
      <c r="E276" s="118" t="s">
        <v>28</v>
      </c>
      <c r="F276" s="118">
        <v>50</v>
      </c>
      <c r="G276" s="120">
        <v>0.6</v>
      </c>
      <c r="H276" s="120">
        <v>0.96</v>
      </c>
      <c r="I276" s="120">
        <v>0.62</v>
      </c>
      <c r="J276" s="121">
        <f t="shared" si="8"/>
        <v>0.72666666666666668</v>
      </c>
      <c r="K276" s="121">
        <f t="shared" si="9"/>
        <v>36.333333333333336</v>
      </c>
      <c r="M276" s="130"/>
    </row>
    <row r="277" spans="1:13" s="122" customFormat="1" ht="15.75" x14ac:dyDescent="0.25">
      <c r="A277" s="7"/>
      <c r="B277" s="117">
        <v>272</v>
      </c>
      <c r="C277" s="116" t="s">
        <v>389</v>
      </c>
      <c r="D277" s="118">
        <v>150790</v>
      </c>
      <c r="E277" s="118" t="s">
        <v>28</v>
      </c>
      <c r="F277" s="118">
        <v>50</v>
      </c>
      <c r="G277" s="120">
        <v>0.53</v>
      </c>
      <c r="H277" s="120">
        <v>0.47</v>
      </c>
      <c r="I277" s="119">
        <v>0.51060000000000005</v>
      </c>
      <c r="J277" s="121">
        <f t="shared" si="8"/>
        <v>0.50353333333333339</v>
      </c>
      <c r="K277" s="121">
        <f t="shared" si="9"/>
        <v>25.176666666666669</v>
      </c>
      <c r="M277" s="130"/>
    </row>
    <row r="278" spans="1:13" s="122" customFormat="1" ht="15.75" x14ac:dyDescent="0.25">
      <c r="A278" s="7"/>
      <c r="B278" s="117">
        <v>273</v>
      </c>
      <c r="C278" s="116" t="s">
        <v>390</v>
      </c>
      <c r="D278" s="118">
        <v>150790</v>
      </c>
      <c r="E278" s="118" t="s">
        <v>28</v>
      </c>
      <c r="F278" s="118">
        <v>50</v>
      </c>
      <c r="G278" s="120">
        <v>0.56000000000000005</v>
      </c>
      <c r="H278" s="120">
        <v>0.47</v>
      </c>
      <c r="I278" s="123">
        <v>0.41199999999999998</v>
      </c>
      <c r="J278" s="121">
        <f t="shared" si="8"/>
        <v>0.48066666666666663</v>
      </c>
      <c r="K278" s="121">
        <f t="shared" si="9"/>
        <v>24.033333333333331</v>
      </c>
      <c r="M278" s="130"/>
    </row>
    <row r="279" spans="1:13" ht="31.5" x14ac:dyDescent="0.25">
      <c r="A279" s="7"/>
      <c r="B279" s="92">
        <v>274</v>
      </c>
      <c r="C279" s="116" t="s">
        <v>391</v>
      </c>
      <c r="D279" s="113">
        <v>32700</v>
      </c>
      <c r="E279" s="113" t="s">
        <v>28</v>
      </c>
      <c r="F279" s="113">
        <v>50</v>
      </c>
      <c r="G279" s="114">
        <v>0.17760000000000001</v>
      </c>
      <c r="H279" s="15">
        <v>0.15</v>
      </c>
      <c r="I279" s="115">
        <v>0.14199999999999999</v>
      </c>
      <c r="J279" s="69">
        <f t="shared" si="8"/>
        <v>0.15653333333333333</v>
      </c>
      <c r="K279" s="69">
        <f t="shared" si="9"/>
        <v>7.8266666666666662</v>
      </c>
      <c r="M279" s="84"/>
    </row>
    <row r="280" spans="1:13" ht="15.75" x14ac:dyDescent="0.25">
      <c r="A280" s="7"/>
      <c r="B280" s="92">
        <v>275</v>
      </c>
      <c r="C280" s="116" t="s">
        <v>392</v>
      </c>
      <c r="D280" s="113">
        <v>32700</v>
      </c>
      <c r="E280" s="113" t="s">
        <v>28</v>
      </c>
      <c r="F280" s="113">
        <v>50</v>
      </c>
      <c r="G280" s="15">
        <v>0.11</v>
      </c>
      <c r="H280" s="15">
        <v>0.15640000000000001</v>
      </c>
      <c r="I280" s="15">
        <v>0.19800000000000001</v>
      </c>
      <c r="J280" s="69">
        <f t="shared" si="8"/>
        <v>0.15480000000000002</v>
      </c>
      <c r="K280" s="69">
        <f t="shared" si="9"/>
        <v>7.7400000000000011</v>
      </c>
      <c r="M280" s="84"/>
    </row>
    <row r="281" spans="1:13" x14ac:dyDescent="0.25">
      <c r="J281" s="88" t="s">
        <v>282</v>
      </c>
      <c r="K281" s="89">
        <f>SUM(K6:K280)</f>
        <v>693367.22999999963</v>
      </c>
      <c r="M281" s="84"/>
    </row>
    <row r="282" spans="1:13" x14ac:dyDescent="0.25">
      <c r="A282" s="109"/>
    </row>
    <row r="283" spans="1:13" ht="33" customHeight="1" x14ac:dyDescent="0.25">
      <c r="A283" s="421" t="s">
        <v>405</v>
      </c>
      <c r="B283" s="421"/>
      <c r="C283" s="421"/>
      <c r="D283" s="421"/>
      <c r="E283" s="421"/>
      <c r="F283" s="421"/>
      <c r="G283" s="421"/>
      <c r="H283" s="421"/>
      <c r="I283" s="421"/>
      <c r="J283" s="421"/>
      <c r="K283" s="421"/>
    </row>
  </sheetData>
  <mergeCells count="2">
    <mergeCell ref="A1:K1"/>
    <mergeCell ref="A283:K283"/>
  </mergeCells>
  <pageMargins left="0.511811024" right="0.511811024" top="0.78740157499999996" bottom="0.78740157499999996" header="0.31496062000000002" footer="0.31496062000000002"/>
  <pageSetup paperSize="9" scale="86" orientation="landscape" r:id="rId1"/>
  <rowBreaks count="2" manualBreakCount="2">
    <brk id="30" max="11" man="1"/>
    <brk id="36" max="11"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253"/>
  <sheetViews>
    <sheetView topLeftCell="A67" workbookViewId="0">
      <selection activeCell="C164" sqref="C164"/>
    </sheetView>
  </sheetViews>
  <sheetFormatPr defaultRowHeight="15" x14ac:dyDescent="0.25"/>
  <cols>
    <col min="1" max="1" width="11.5703125" style="87" customWidth="1"/>
    <col min="3" max="3" width="23.140625" customWidth="1"/>
    <col min="4" max="4" width="8.42578125" customWidth="1"/>
    <col min="5" max="5" width="8.7109375" customWidth="1"/>
    <col min="6" max="6" width="8" customWidth="1"/>
    <col min="7" max="7" width="9" style="1" hidden="1" customWidth="1"/>
    <col min="8" max="10" width="17.5703125" bestFit="1" customWidth="1"/>
    <col min="11" max="11" width="11.7109375" bestFit="1" customWidth="1"/>
    <col min="12" max="12" width="12.85546875" bestFit="1" customWidth="1"/>
  </cols>
  <sheetData>
    <row r="1" spans="1:12" x14ac:dyDescent="0.25">
      <c r="A1" s="393" t="s">
        <v>0</v>
      </c>
      <c r="B1" s="394"/>
      <c r="C1" s="394"/>
      <c r="D1" s="394"/>
      <c r="E1" s="394"/>
      <c r="F1" s="394"/>
      <c r="G1" s="394"/>
      <c r="H1" s="394"/>
      <c r="I1" s="394"/>
      <c r="J1" s="394"/>
      <c r="K1" s="394"/>
      <c r="L1" s="395"/>
    </row>
    <row r="2" spans="1:12" x14ac:dyDescent="0.25">
      <c r="A2" t="s">
        <v>372</v>
      </c>
      <c r="L2" s="2" t="s">
        <v>371</v>
      </c>
    </row>
    <row r="3" spans="1:12" x14ac:dyDescent="0.25">
      <c r="A3" t="s">
        <v>370</v>
      </c>
    </row>
    <row r="5" spans="1:12" x14ac:dyDescent="0.25">
      <c r="A5" s="3" t="s">
        <v>2</v>
      </c>
      <c r="B5" s="4" t="s">
        <v>3</v>
      </c>
      <c r="C5" s="4" t="s">
        <v>4</v>
      </c>
      <c r="D5" s="4" t="s">
        <v>5</v>
      </c>
      <c r="E5" s="4" t="s">
        <v>6</v>
      </c>
      <c r="F5" s="4" t="s">
        <v>7</v>
      </c>
      <c r="G5" s="5"/>
      <c r="H5" s="3" t="s">
        <v>8</v>
      </c>
      <c r="I5" s="4" t="s">
        <v>9</v>
      </c>
      <c r="J5" s="4" t="s">
        <v>10</v>
      </c>
      <c r="K5" s="3" t="s">
        <v>11</v>
      </c>
      <c r="L5" s="6" t="s">
        <v>12</v>
      </c>
    </row>
    <row r="6" spans="1:12" ht="30" x14ac:dyDescent="0.25">
      <c r="A6" s="7" t="s">
        <v>13</v>
      </c>
      <c r="B6" s="8">
        <v>1</v>
      </c>
      <c r="C6" s="9" t="s">
        <v>14</v>
      </c>
      <c r="D6" s="10">
        <v>295332</v>
      </c>
      <c r="E6" s="11" t="s">
        <v>15</v>
      </c>
      <c r="F6" s="12">
        <v>200</v>
      </c>
      <c r="G6" s="13" t="s">
        <v>16</v>
      </c>
      <c r="H6" s="14">
        <v>16.8</v>
      </c>
      <c r="I6" s="14">
        <v>22.08</v>
      </c>
      <c r="J6" s="14">
        <v>18.899999999999999</v>
      </c>
      <c r="K6" s="15">
        <f t="shared" ref="K6:K34" si="0">AVERAGE(H6:J6)</f>
        <v>19.259999999999998</v>
      </c>
      <c r="L6" s="15">
        <f t="shared" ref="L6:L34" si="1">(K6*F6)</f>
        <v>3851.9999999999995</v>
      </c>
    </row>
    <row r="7" spans="1:12" ht="102" x14ac:dyDescent="0.25">
      <c r="A7" s="16"/>
      <c r="B7" s="17">
        <v>2</v>
      </c>
      <c r="C7" s="18" t="s">
        <v>17</v>
      </c>
      <c r="D7" s="19">
        <v>278920</v>
      </c>
      <c r="E7" s="20" t="s">
        <v>18</v>
      </c>
      <c r="F7" s="21">
        <v>150</v>
      </c>
      <c r="G7" s="22" t="s">
        <v>16</v>
      </c>
      <c r="H7" s="23">
        <v>4.9000000000000004</v>
      </c>
      <c r="I7" s="23">
        <v>3.49</v>
      </c>
      <c r="J7" s="23">
        <v>4.99</v>
      </c>
      <c r="K7" s="24">
        <f t="shared" si="0"/>
        <v>4.46</v>
      </c>
      <c r="L7" s="15">
        <f t="shared" si="1"/>
        <v>669</v>
      </c>
    </row>
    <row r="8" spans="1:12" ht="38.25" x14ac:dyDescent="0.25">
      <c r="A8" s="16"/>
      <c r="B8" s="8">
        <v>3</v>
      </c>
      <c r="C8" s="9" t="s">
        <v>19</v>
      </c>
      <c r="D8" s="25">
        <v>9873</v>
      </c>
      <c r="E8" s="11" t="s">
        <v>15</v>
      </c>
      <c r="F8" s="26">
        <v>700</v>
      </c>
      <c r="G8" s="13" t="s">
        <v>16</v>
      </c>
      <c r="H8" s="14">
        <v>16.68</v>
      </c>
      <c r="I8" s="14">
        <v>16.440000000000001</v>
      </c>
      <c r="J8" s="14">
        <v>15.92</v>
      </c>
      <c r="K8" s="15">
        <f t="shared" si="0"/>
        <v>16.346666666666668</v>
      </c>
      <c r="L8" s="15">
        <f t="shared" si="1"/>
        <v>11442.666666666668</v>
      </c>
    </row>
    <row r="9" spans="1:12" ht="38.25" x14ac:dyDescent="0.25">
      <c r="A9" s="16"/>
      <c r="B9" s="17">
        <v>4</v>
      </c>
      <c r="C9" s="27" t="s">
        <v>20</v>
      </c>
      <c r="D9" s="19">
        <v>9873</v>
      </c>
      <c r="E9" s="28" t="s">
        <v>15</v>
      </c>
      <c r="F9" s="29">
        <v>500</v>
      </c>
      <c r="G9" s="22" t="s">
        <v>16</v>
      </c>
      <c r="H9" s="23">
        <v>17.88</v>
      </c>
      <c r="I9" s="23">
        <v>14.16</v>
      </c>
      <c r="J9" s="23">
        <v>17.09</v>
      </c>
      <c r="K9" s="15">
        <f t="shared" si="0"/>
        <v>16.376666666666665</v>
      </c>
      <c r="L9" s="15">
        <f t="shared" si="1"/>
        <v>8188.3333333333321</v>
      </c>
    </row>
    <row r="10" spans="1:12" ht="25.5" x14ac:dyDescent="0.25">
      <c r="A10" s="16"/>
      <c r="B10" s="8">
        <v>5</v>
      </c>
      <c r="C10" s="30" t="s">
        <v>21</v>
      </c>
      <c r="D10" s="31">
        <v>9873</v>
      </c>
      <c r="E10" s="32" t="s">
        <v>22</v>
      </c>
      <c r="F10" s="33">
        <v>1000</v>
      </c>
      <c r="G10" s="34" t="s">
        <v>16</v>
      </c>
      <c r="H10" s="14">
        <v>16</v>
      </c>
      <c r="I10" s="14">
        <v>18</v>
      </c>
      <c r="J10" s="14">
        <v>17</v>
      </c>
      <c r="K10" s="24">
        <f t="shared" si="0"/>
        <v>17</v>
      </c>
      <c r="L10" s="15">
        <f t="shared" si="1"/>
        <v>17000</v>
      </c>
    </row>
    <row r="11" spans="1:12" ht="38.25" x14ac:dyDescent="0.25">
      <c r="A11" s="16"/>
      <c r="B11" s="17">
        <v>6</v>
      </c>
      <c r="C11" s="27" t="s">
        <v>23</v>
      </c>
      <c r="D11" s="19">
        <v>310507</v>
      </c>
      <c r="E11" s="28" t="s">
        <v>24</v>
      </c>
      <c r="F11" s="21">
        <v>100</v>
      </c>
      <c r="G11" s="22" t="s">
        <v>16</v>
      </c>
      <c r="H11" s="23">
        <v>46.8</v>
      </c>
      <c r="I11" s="23">
        <v>26.4</v>
      </c>
      <c r="J11" s="23">
        <v>19.739999999999998</v>
      </c>
      <c r="K11" s="15">
        <f t="shared" si="0"/>
        <v>30.979999999999993</v>
      </c>
      <c r="L11" s="15">
        <f t="shared" si="1"/>
        <v>3097.9999999999995</v>
      </c>
    </row>
    <row r="12" spans="1:12" ht="25.5" x14ac:dyDescent="0.25">
      <c r="A12" s="16"/>
      <c r="B12" s="35">
        <v>7</v>
      </c>
      <c r="C12" s="30" t="s">
        <v>25</v>
      </c>
      <c r="D12" s="31">
        <v>390766</v>
      </c>
      <c r="E12" s="32" t="s">
        <v>26</v>
      </c>
      <c r="F12" s="33">
        <f>288+80</f>
        <v>368</v>
      </c>
      <c r="G12" s="34" t="s">
        <v>16</v>
      </c>
      <c r="H12" s="14">
        <v>8.9</v>
      </c>
      <c r="I12" s="14">
        <v>4.2</v>
      </c>
      <c r="J12" s="14">
        <v>5.59</v>
      </c>
      <c r="K12" s="24">
        <f t="shared" si="0"/>
        <v>6.23</v>
      </c>
      <c r="L12" s="15">
        <f t="shared" si="1"/>
        <v>2292.6400000000003</v>
      </c>
    </row>
    <row r="13" spans="1:12" ht="38.25" x14ac:dyDescent="0.25">
      <c r="A13" s="16"/>
      <c r="B13" s="17">
        <v>8</v>
      </c>
      <c r="C13" s="27" t="s">
        <v>27</v>
      </c>
      <c r="D13" s="36">
        <v>150233</v>
      </c>
      <c r="E13" s="28" t="s">
        <v>28</v>
      </c>
      <c r="F13" s="29">
        <v>100</v>
      </c>
      <c r="G13" s="22" t="s">
        <v>16</v>
      </c>
      <c r="H13" s="23">
        <v>42.65</v>
      </c>
      <c r="I13" s="23">
        <v>39</v>
      </c>
      <c r="J13" s="23">
        <v>67</v>
      </c>
      <c r="K13" s="15">
        <f t="shared" si="0"/>
        <v>49.550000000000004</v>
      </c>
      <c r="L13" s="15">
        <f t="shared" si="1"/>
        <v>4955</v>
      </c>
    </row>
    <row r="14" spans="1:12" ht="25.5" x14ac:dyDescent="0.25">
      <c r="A14" s="16"/>
      <c r="B14" s="35">
        <v>9</v>
      </c>
      <c r="C14" s="30" t="s">
        <v>29</v>
      </c>
      <c r="D14" s="31">
        <v>150233</v>
      </c>
      <c r="E14" s="32" t="s">
        <v>26</v>
      </c>
      <c r="F14" s="33">
        <v>100</v>
      </c>
      <c r="G14" s="34" t="s">
        <v>16</v>
      </c>
      <c r="H14" s="14">
        <v>22.8</v>
      </c>
      <c r="I14" s="14">
        <v>19.34</v>
      </c>
      <c r="J14" s="14">
        <v>24.66</v>
      </c>
      <c r="K14" s="24">
        <f t="shared" si="0"/>
        <v>22.266666666666666</v>
      </c>
      <c r="L14" s="15">
        <f t="shared" si="1"/>
        <v>2226.6666666666665</v>
      </c>
    </row>
    <row r="15" spans="1:12" ht="38.25" x14ac:dyDescent="0.25">
      <c r="A15" s="16"/>
      <c r="B15" s="17">
        <v>10</v>
      </c>
      <c r="C15" s="27" t="s">
        <v>30</v>
      </c>
      <c r="D15" s="19">
        <v>32492</v>
      </c>
      <c r="E15" s="28" t="s">
        <v>24</v>
      </c>
      <c r="F15" s="21">
        <v>150</v>
      </c>
      <c r="G15" s="22" t="s">
        <v>16</v>
      </c>
      <c r="H15" s="23">
        <v>3.9</v>
      </c>
      <c r="I15" s="23">
        <v>3.95</v>
      </c>
      <c r="J15" s="23">
        <v>4.26</v>
      </c>
      <c r="K15" s="15">
        <f t="shared" si="0"/>
        <v>4.0366666666666662</v>
      </c>
      <c r="L15" s="15">
        <f t="shared" si="1"/>
        <v>605.49999999999989</v>
      </c>
    </row>
    <row r="16" spans="1:12" ht="38.25" x14ac:dyDescent="0.25">
      <c r="A16" s="16"/>
      <c r="B16" s="35">
        <v>11</v>
      </c>
      <c r="C16" s="30" t="s">
        <v>31</v>
      </c>
      <c r="D16" s="31">
        <v>150192</v>
      </c>
      <c r="E16" s="32" t="s">
        <v>28</v>
      </c>
      <c r="F16" s="33">
        <v>50</v>
      </c>
      <c r="G16" s="34" t="s">
        <v>16</v>
      </c>
      <c r="H16" s="14">
        <v>5.8</v>
      </c>
      <c r="I16" s="14">
        <v>4.5</v>
      </c>
      <c r="J16" s="14">
        <v>1.9</v>
      </c>
      <c r="K16" s="24">
        <f t="shared" si="0"/>
        <v>4.0666666666666673</v>
      </c>
      <c r="L16" s="15">
        <f t="shared" si="1"/>
        <v>203.33333333333337</v>
      </c>
    </row>
    <row r="17" spans="1:12" ht="51" x14ac:dyDescent="0.25">
      <c r="A17" s="16"/>
      <c r="B17" s="17">
        <v>12</v>
      </c>
      <c r="C17" s="27" t="s">
        <v>32</v>
      </c>
      <c r="D17" s="36">
        <v>356979</v>
      </c>
      <c r="E17" s="28" t="s">
        <v>28</v>
      </c>
      <c r="F17" s="29">
        <f>300+20</f>
        <v>320</v>
      </c>
      <c r="G17" s="22" t="s">
        <v>16</v>
      </c>
      <c r="H17" s="23">
        <v>9.9</v>
      </c>
      <c r="I17" s="23">
        <v>6.99</v>
      </c>
      <c r="J17" s="23">
        <v>3.75</v>
      </c>
      <c r="K17" s="15">
        <f t="shared" si="0"/>
        <v>6.88</v>
      </c>
      <c r="L17" s="15">
        <f t="shared" si="1"/>
        <v>2201.6</v>
      </c>
    </row>
    <row r="18" spans="1:12" ht="51" x14ac:dyDescent="0.25">
      <c r="A18" s="16"/>
      <c r="B18" s="35">
        <v>13</v>
      </c>
      <c r="C18" s="30" t="s">
        <v>33</v>
      </c>
      <c r="D18" s="31">
        <v>202495</v>
      </c>
      <c r="E18" s="32" t="s">
        <v>28</v>
      </c>
      <c r="F18" s="33">
        <f>100+60</f>
        <v>160</v>
      </c>
      <c r="G18" s="34" t="s">
        <v>16</v>
      </c>
      <c r="H18" s="37">
        <v>1.2</v>
      </c>
      <c r="I18" s="14">
        <v>0.7</v>
      </c>
      <c r="J18" s="14">
        <v>0.9</v>
      </c>
      <c r="K18" s="24">
        <f t="shared" si="0"/>
        <v>0.93333333333333324</v>
      </c>
      <c r="L18" s="15">
        <f t="shared" si="1"/>
        <v>149.33333333333331</v>
      </c>
    </row>
    <row r="19" spans="1:12" ht="51" x14ac:dyDescent="0.25">
      <c r="A19" s="16"/>
      <c r="B19" s="17">
        <v>14</v>
      </c>
      <c r="C19" s="27" t="s">
        <v>34</v>
      </c>
      <c r="D19" s="36">
        <v>228331</v>
      </c>
      <c r="E19" s="28" t="s">
        <v>28</v>
      </c>
      <c r="F19" s="29">
        <v>100</v>
      </c>
      <c r="G19" s="22" t="s">
        <v>16</v>
      </c>
      <c r="H19" s="38">
        <v>0.7</v>
      </c>
      <c r="I19" s="23">
        <v>0.4</v>
      </c>
      <c r="J19" s="23">
        <v>0.2</v>
      </c>
      <c r="K19" s="15">
        <f t="shared" si="0"/>
        <v>0.43333333333333335</v>
      </c>
      <c r="L19" s="15">
        <f t="shared" si="1"/>
        <v>43.333333333333336</v>
      </c>
    </row>
    <row r="20" spans="1:12" s="40" customFormat="1" ht="25.5" x14ac:dyDescent="0.25">
      <c r="A20" s="16"/>
      <c r="B20" s="39">
        <v>15</v>
      </c>
      <c r="C20" s="30" t="s">
        <v>35</v>
      </c>
      <c r="D20" s="31">
        <v>216082</v>
      </c>
      <c r="E20" s="32" t="s">
        <v>28</v>
      </c>
      <c r="F20" s="33">
        <v>100</v>
      </c>
      <c r="G20" s="34" t="s">
        <v>16</v>
      </c>
      <c r="H20" s="14">
        <v>6.8</v>
      </c>
      <c r="I20" s="14">
        <v>6.9</v>
      </c>
      <c r="J20" s="14">
        <v>7.68</v>
      </c>
      <c r="K20" s="24">
        <f t="shared" si="0"/>
        <v>7.126666666666666</v>
      </c>
      <c r="L20" s="24">
        <f t="shared" si="1"/>
        <v>712.66666666666663</v>
      </c>
    </row>
    <row r="21" spans="1:12" ht="38.25" x14ac:dyDescent="0.25">
      <c r="A21" s="16"/>
      <c r="B21" s="17">
        <v>16</v>
      </c>
      <c r="C21" s="27" t="s">
        <v>36</v>
      </c>
      <c r="D21" s="19">
        <v>53171</v>
      </c>
      <c r="E21" s="28" t="s">
        <v>28</v>
      </c>
      <c r="F21" s="29">
        <v>200</v>
      </c>
      <c r="G21" s="22" t="s">
        <v>16</v>
      </c>
      <c r="H21" s="23">
        <v>14.8</v>
      </c>
      <c r="I21" s="23">
        <v>10.9</v>
      </c>
      <c r="J21" s="38">
        <v>13.95</v>
      </c>
      <c r="K21" s="15">
        <f t="shared" si="0"/>
        <v>13.216666666666669</v>
      </c>
      <c r="L21" s="15">
        <f t="shared" si="1"/>
        <v>2643.3333333333339</v>
      </c>
    </row>
    <row r="22" spans="1:12" s="40" customFormat="1" ht="63.75" x14ac:dyDescent="0.25">
      <c r="A22" s="16"/>
      <c r="B22" s="39">
        <v>17</v>
      </c>
      <c r="C22" s="30" t="s">
        <v>37</v>
      </c>
      <c r="D22" s="31">
        <v>377912</v>
      </c>
      <c r="E22" s="32" t="s">
        <v>38</v>
      </c>
      <c r="F22" s="33">
        <v>800</v>
      </c>
      <c r="G22" s="34" t="s">
        <v>16</v>
      </c>
      <c r="H22" s="37">
        <v>4.2699999999999996</v>
      </c>
      <c r="I22" s="14">
        <v>3</v>
      </c>
      <c r="J22" s="14">
        <v>2.5</v>
      </c>
      <c r="K22" s="24">
        <f t="shared" si="0"/>
        <v>3.2566666666666664</v>
      </c>
      <c r="L22" s="24">
        <f t="shared" si="1"/>
        <v>2605.333333333333</v>
      </c>
    </row>
    <row r="23" spans="1:12" ht="51" x14ac:dyDescent="0.25">
      <c r="A23" s="16"/>
      <c r="B23" s="17">
        <v>18</v>
      </c>
      <c r="C23" s="18" t="s">
        <v>39</v>
      </c>
      <c r="D23" s="19">
        <v>411943</v>
      </c>
      <c r="E23" s="20" t="s">
        <v>40</v>
      </c>
      <c r="F23" s="21">
        <v>800</v>
      </c>
      <c r="G23" s="22" t="s">
        <v>16</v>
      </c>
      <c r="H23" s="38">
        <v>2.91</v>
      </c>
      <c r="I23" s="23">
        <v>3</v>
      </c>
      <c r="J23" s="23">
        <v>2.1</v>
      </c>
      <c r="K23" s="24">
        <f t="shared" si="0"/>
        <v>2.67</v>
      </c>
      <c r="L23" s="15">
        <f t="shared" si="1"/>
        <v>2136</v>
      </c>
    </row>
    <row r="24" spans="1:12" s="40" customFormat="1" ht="76.5" x14ac:dyDescent="0.25">
      <c r="A24" s="16"/>
      <c r="B24" s="39">
        <v>19</v>
      </c>
      <c r="C24" s="30" t="s">
        <v>41</v>
      </c>
      <c r="D24" s="31">
        <v>256718</v>
      </c>
      <c r="E24" s="32" t="s">
        <v>28</v>
      </c>
      <c r="F24" s="33">
        <v>400</v>
      </c>
      <c r="G24" s="34" t="s">
        <v>16</v>
      </c>
      <c r="H24" s="37">
        <v>0.89</v>
      </c>
      <c r="I24" s="14">
        <v>0.75</v>
      </c>
      <c r="J24" s="14">
        <v>0.8</v>
      </c>
      <c r="K24" s="24">
        <f t="shared" si="0"/>
        <v>0.81333333333333346</v>
      </c>
      <c r="L24" s="24">
        <f t="shared" si="1"/>
        <v>325.33333333333337</v>
      </c>
    </row>
    <row r="25" spans="1:12" ht="51" x14ac:dyDescent="0.25">
      <c r="A25" s="16"/>
      <c r="B25" s="17">
        <v>20</v>
      </c>
      <c r="C25" s="18" t="s">
        <v>42</v>
      </c>
      <c r="D25" s="19">
        <v>248181</v>
      </c>
      <c r="E25" s="20" t="s">
        <v>28</v>
      </c>
      <c r="F25" s="21">
        <f>200+200</f>
        <v>400</v>
      </c>
      <c r="G25" s="22" t="s">
        <v>16</v>
      </c>
      <c r="H25" s="38">
        <v>0.59</v>
      </c>
      <c r="I25" s="23">
        <v>0.45</v>
      </c>
      <c r="J25" s="23">
        <v>0.3</v>
      </c>
      <c r="K25" s="24">
        <f t="shared" si="0"/>
        <v>0.44666666666666671</v>
      </c>
      <c r="L25" s="15">
        <f t="shared" si="1"/>
        <v>178.66666666666669</v>
      </c>
    </row>
    <row r="26" spans="1:12" s="40" customFormat="1" ht="25.5" x14ac:dyDescent="0.25">
      <c r="A26" s="16"/>
      <c r="B26" s="39">
        <v>21</v>
      </c>
      <c r="C26" s="41" t="s">
        <v>43</v>
      </c>
      <c r="D26" s="42">
        <v>407370</v>
      </c>
      <c r="E26" s="43" t="s">
        <v>28</v>
      </c>
      <c r="F26" s="33">
        <v>288</v>
      </c>
      <c r="G26" s="34" t="s">
        <v>16</v>
      </c>
      <c r="H26" s="37">
        <v>1.79</v>
      </c>
      <c r="I26" s="14">
        <v>0.85</v>
      </c>
      <c r="J26" s="14">
        <v>0.95</v>
      </c>
      <c r="K26" s="24">
        <f t="shared" si="0"/>
        <v>1.1966666666666665</v>
      </c>
      <c r="L26" s="24">
        <f t="shared" si="1"/>
        <v>344.64</v>
      </c>
    </row>
    <row r="27" spans="1:12" x14ac:dyDescent="0.25">
      <c r="A27" s="16"/>
      <c r="B27" s="17">
        <v>22</v>
      </c>
      <c r="C27" s="18" t="s">
        <v>44</v>
      </c>
      <c r="D27" s="19">
        <v>10090</v>
      </c>
      <c r="E27" s="20" t="s">
        <v>28</v>
      </c>
      <c r="F27" s="21">
        <v>100</v>
      </c>
      <c r="G27" s="22" t="s">
        <v>16</v>
      </c>
      <c r="H27" s="23">
        <v>7.2</v>
      </c>
      <c r="I27" s="23">
        <v>6.98</v>
      </c>
      <c r="J27" s="23">
        <v>12.6</v>
      </c>
      <c r="K27" s="24">
        <f t="shared" si="0"/>
        <v>8.9266666666666676</v>
      </c>
      <c r="L27" s="15">
        <f t="shared" si="1"/>
        <v>892.66666666666674</v>
      </c>
    </row>
    <row r="28" spans="1:12" x14ac:dyDescent="0.25">
      <c r="A28" s="16"/>
      <c r="B28" s="39">
        <v>23</v>
      </c>
      <c r="C28" s="41" t="s">
        <v>45</v>
      </c>
      <c r="D28" s="31">
        <v>10090</v>
      </c>
      <c r="E28" s="43" t="s">
        <v>28</v>
      </c>
      <c r="F28" s="33">
        <v>100</v>
      </c>
      <c r="G28" s="34" t="s">
        <v>16</v>
      </c>
      <c r="H28" s="37">
        <v>9.9</v>
      </c>
      <c r="I28" s="14">
        <v>16.010000000000002</v>
      </c>
      <c r="J28" s="14">
        <v>14.7</v>
      </c>
      <c r="K28" s="15">
        <f t="shared" si="0"/>
        <v>13.536666666666667</v>
      </c>
      <c r="L28" s="15">
        <f t="shared" si="1"/>
        <v>1353.6666666666667</v>
      </c>
    </row>
    <row r="29" spans="1:12" x14ac:dyDescent="0.25">
      <c r="A29" s="16"/>
      <c r="B29" s="17">
        <v>24</v>
      </c>
      <c r="C29" s="18" t="s">
        <v>46</v>
      </c>
      <c r="D29" s="19">
        <v>10090</v>
      </c>
      <c r="E29" s="20" t="s">
        <v>28</v>
      </c>
      <c r="F29" s="21">
        <v>100</v>
      </c>
      <c r="G29" s="22" t="s">
        <v>16</v>
      </c>
      <c r="H29" s="38">
        <v>15.5</v>
      </c>
      <c r="I29" s="23">
        <v>16.2</v>
      </c>
      <c r="J29" s="23">
        <v>13.6</v>
      </c>
      <c r="K29" s="24">
        <f t="shared" si="0"/>
        <v>15.1</v>
      </c>
      <c r="L29" s="15">
        <f t="shared" si="1"/>
        <v>1510</v>
      </c>
    </row>
    <row r="30" spans="1:12" ht="51" x14ac:dyDescent="0.25">
      <c r="A30" s="16"/>
      <c r="B30" s="39">
        <v>25</v>
      </c>
      <c r="C30" s="41" t="s">
        <v>47</v>
      </c>
      <c r="D30" s="42">
        <v>68500</v>
      </c>
      <c r="E30" s="43" t="s">
        <v>28</v>
      </c>
      <c r="F30" s="44">
        <v>240</v>
      </c>
      <c r="G30" s="34" t="s">
        <v>16</v>
      </c>
      <c r="H30" s="37">
        <v>4.5</v>
      </c>
      <c r="I30" s="14">
        <v>1.29</v>
      </c>
      <c r="J30" s="14">
        <v>1.99</v>
      </c>
      <c r="K30" s="15">
        <f t="shared" si="0"/>
        <v>2.5933333333333333</v>
      </c>
      <c r="L30" s="15">
        <f t="shared" si="1"/>
        <v>622.4</v>
      </c>
    </row>
    <row r="31" spans="1:12" ht="267.75" x14ac:dyDescent="0.25">
      <c r="A31" s="16"/>
      <c r="B31" s="17">
        <v>26</v>
      </c>
      <c r="C31" s="18" t="s">
        <v>48</v>
      </c>
      <c r="D31" s="19">
        <v>9725</v>
      </c>
      <c r="E31" s="20" t="s">
        <v>38</v>
      </c>
      <c r="F31" s="21">
        <v>1800</v>
      </c>
      <c r="G31" s="22" t="s">
        <v>16</v>
      </c>
      <c r="H31" s="38">
        <v>7.69</v>
      </c>
      <c r="I31" s="23">
        <v>7.09</v>
      </c>
      <c r="J31" s="23">
        <v>6.28</v>
      </c>
      <c r="K31" s="24">
        <f t="shared" si="0"/>
        <v>7.0200000000000005</v>
      </c>
      <c r="L31" s="15">
        <f t="shared" si="1"/>
        <v>12636</v>
      </c>
    </row>
    <row r="32" spans="1:12" ht="51" x14ac:dyDescent="0.25">
      <c r="A32" s="16"/>
      <c r="B32" s="39">
        <v>27</v>
      </c>
      <c r="C32" s="41" t="s">
        <v>49</v>
      </c>
      <c r="D32" s="42">
        <v>269475</v>
      </c>
      <c r="E32" s="43" t="s">
        <v>28</v>
      </c>
      <c r="F32" s="33">
        <f>500+600</f>
        <v>1100</v>
      </c>
      <c r="G32" s="34" t="s">
        <v>16</v>
      </c>
      <c r="H32" s="37">
        <v>3.49</v>
      </c>
      <c r="I32" s="14">
        <v>2.62</v>
      </c>
      <c r="J32" s="14">
        <v>3.2</v>
      </c>
      <c r="K32" s="15">
        <f t="shared" si="0"/>
        <v>3.1033333333333335</v>
      </c>
      <c r="L32" s="15">
        <f t="shared" si="1"/>
        <v>3413.666666666667</v>
      </c>
    </row>
    <row r="33" spans="1:12" ht="51" x14ac:dyDescent="0.25">
      <c r="A33" s="16"/>
      <c r="B33" s="17">
        <v>28</v>
      </c>
      <c r="C33" s="18" t="s">
        <v>50</v>
      </c>
      <c r="D33" s="19">
        <v>234244</v>
      </c>
      <c r="E33" s="20" t="s">
        <v>28</v>
      </c>
      <c r="F33" s="21">
        <v>1000</v>
      </c>
      <c r="G33" s="22" t="s">
        <v>16</v>
      </c>
      <c r="H33" s="38">
        <v>3.49</v>
      </c>
      <c r="I33" s="23">
        <v>6.5</v>
      </c>
      <c r="J33" s="23">
        <v>3.4</v>
      </c>
      <c r="K33" s="24">
        <f t="shared" si="0"/>
        <v>4.4633333333333338</v>
      </c>
      <c r="L33" s="15">
        <f t="shared" si="1"/>
        <v>4463.3333333333339</v>
      </c>
    </row>
    <row r="34" spans="1:12" ht="51" x14ac:dyDescent="0.25">
      <c r="A34" s="16"/>
      <c r="B34" s="39">
        <v>29</v>
      </c>
      <c r="C34" s="41" t="s">
        <v>51</v>
      </c>
      <c r="D34" s="31">
        <v>139246</v>
      </c>
      <c r="E34" s="43" t="s">
        <v>28</v>
      </c>
      <c r="F34" s="33">
        <v>200</v>
      </c>
      <c r="G34" s="34" t="s">
        <v>16</v>
      </c>
      <c r="H34" s="37">
        <v>22.9</v>
      </c>
      <c r="I34" s="14">
        <v>12</v>
      </c>
      <c r="J34" s="14">
        <v>11.9</v>
      </c>
      <c r="K34" s="15">
        <f t="shared" si="0"/>
        <v>15.6</v>
      </c>
      <c r="L34" s="15">
        <f t="shared" si="1"/>
        <v>3120</v>
      </c>
    </row>
    <row r="35" spans="1:12" ht="51" x14ac:dyDescent="0.25">
      <c r="A35" s="45" t="s">
        <v>52</v>
      </c>
      <c r="B35" s="46">
        <v>30</v>
      </c>
      <c r="C35" s="47" t="s">
        <v>53</v>
      </c>
      <c r="D35" s="19">
        <v>139246</v>
      </c>
      <c r="E35" s="20" t="s">
        <v>28</v>
      </c>
      <c r="F35" s="21">
        <v>300</v>
      </c>
      <c r="G35" s="22" t="s">
        <v>16</v>
      </c>
      <c r="H35" s="23"/>
      <c r="I35" s="23"/>
      <c r="J35" s="23"/>
      <c r="K35" s="15"/>
      <c r="L35" s="15"/>
    </row>
    <row r="36" spans="1:12" ht="140.25" x14ac:dyDescent="0.25">
      <c r="A36" s="7"/>
      <c r="B36" s="39">
        <v>31</v>
      </c>
      <c r="C36" s="30" t="s">
        <v>54</v>
      </c>
      <c r="D36" s="31">
        <v>139246</v>
      </c>
      <c r="E36" s="32" t="s">
        <v>28</v>
      </c>
      <c r="F36" s="33">
        <v>200</v>
      </c>
      <c r="G36" s="34" t="s">
        <v>16</v>
      </c>
      <c r="H36" s="37">
        <v>41.9</v>
      </c>
      <c r="I36" s="14">
        <v>37.65</v>
      </c>
      <c r="J36" s="14">
        <v>34.9</v>
      </c>
      <c r="K36" s="24">
        <f t="shared" ref="K36:K51" si="2">AVERAGE(H36:J36)</f>
        <v>38.15</v>
      </c>
      <c r="L36" s="15">
        <f t="shared" ref="L36:L51" si="3">(K36*F36)</f>
        <v>7630</v>
      </c>
    </row>
    <row r="37" spans="1:12" ht="51" x14ac:dyDescent="0.25">
      <c r="A37" s="16"/>
      <c r="B37" s="17">
        <v>32</v>
      </c>
      <c r="C37" s="27" t="s">
        <v>55</v>
      </c>
      <c r="D37" s="19">
        <v>279255</v>
      </c>
      <c r="E37" s="28" t="s">
        <v>28</v>
      </c>
      <c r="F37" s="21">
        <v>100</v>
      </c>
      <c r="G37" s="22" t="s">
        <v>16</v>
      </c>
      <c r="H37" s="23">
        <v>9.8000000000000007</v>
      </c>
      <c r="I37" s="23">
        <v>7.88</v>
      </c>
      <c r="J37" s="23">
        <v>8.99</v>
      </c>
      <c r="K37" s="15">
        <f t="shared" si="2"/>
        <v>8.89</v>
      </c>
      <c r="L37" s="15">
        <f t="shared" si="3"/>
        <v>889</v>
      </c>
    </row>
    <row r="38" spans="1:12" ht="114.75" x14ac:dyDescent="0.25">
      <c r="A38" s="16"/>
      <c r="B38" s="39">
        <v>33</v>
      </c>
      <c r="C38" s="30" t="s">
        <v>56</v>
      </c>
      <c r="D38" s="31">
        <v>200069</v>
      </c>
      <c r="E38" s="32" t="s">
        <v>24</v>
      </c>
      <c r="F38" s="33">
        <f>50+15</f>
        <v>65</v>
      </c>
      <c r="G38" s="34" t="s">
        <v>16</v>
      </c>
      <c r="H38" s="37">
        <v>25.9</v>
      </c>
      <c r="I38" s="14">
        <v>35</v>
      </c>
      <c r="J38" s="14">
        <v>16.899999999999999</v>
      </c>
      <c r="K38" s="24">
        <f t="shared" si="2"/>
        <v>25.933333333333334</v>
      </c>
      <c r="L38" s="15">
        <f t="shared" si="3"/>
        <v>1685.6666666666667</v>
      </c>
    </row>
    <row r="39" spans="1:12" ht="114.75" x14ac:dyDescent="0.25">
      <c r="A39" s="16"/>
      <c r="B39" s="17">
        <v>34</v>
      </c>
      <c r="C39" s="27" t="s">
        <v>57</v>
      </c>
      <c r="D39" s="36">
        <v>271023</v>
      </c>
      <c r="E39" s="28" t="s">
        <v>24</v>
      </c>
      <c r="F39" s="21">
        <f>40+15</f>
        <v>55</v>
      </c>
      <c r="G39" s="22" t="s">
        <v>16</v>
      </c>
      <c r="H39" s="38">
        <v>25.9</v>
      </c>
      <c r="I39" s="23">
        <v>35</v>
      </c>
      <c r="J39" s="23">
        <v>16.899999999999999</v>
      </c>
      <c r="K39" s="15">
        <f t="shared" si="2"/>
        <v>25.933333333333334</v>
      </c>
      <c r="L39" s="15">
        <f t="shared" si="3"/>
        <v>1426.3333333333333</v>
      </c>
    </row>
    <row r="40" spans="1:12" ht="114.75" x14ac:dyDescent="0.25">
      <c r="A40" s="16"/>
      <c r="B40" s="39">
        <v>35</v>
      </c>
      <c r="C40" s="30" t="s">
        <v>58</v>
      </c>
      <c r="D40" s="31">
        <v>200084</v>
      </c>
      <c r="E40" s="32" t="s">
        <v>24</v>
      </c>
      <c r="F40" s="33">
        <f>30+15</f>
        <v>45</v>
      </c>
      <c r="G40" s="34" t="s">
        <v>16</v>
      </c>
      <c r="H40" s="37">
        <v>25.9</v>
      </c>
      <c r="I40" s="14">
        <v>35</v>
      </c>
      <c r="J40" s="14">
        <v>16.899999999999999</v>
      </c>
      <c r="K40" s="24">
        <f t="shared" si="2"/>
        <v>25.933333333333334</v>
      </c>
      <c r="L40" s="15">
        <f t="shared" si="3"/>
        <v>1167</v>
      </c>
    </row>
    <row r="41" spans="1:12" ht="76.5" x14ac:dyDescent="0.25">
      <c r="A41" s="16"/>
      <c r="B41" s="17">
        <v>36</v>
      </c>
      <c r="C41" s="27" t="s">
        <v>59</v>
      </c>
      <c r="D41" s="19">
        <v>279488</v>
      </c>
      <c r="E41" s="28" t="s">
        <v>60</v>
      </c>
      <c r="F41" s="21">
        <v>50</v>
      </c>
      <c r="G41" s="22" t="s">
        <v>16</v>
      </c>
      <c r="H41" s="23">
        <v>12.7</v>
      </c>
      <c r="I41" s="23">
        <v>9.8000000000000007</v>
      </c>
      <c r="J41" s="38">
        <v>14.9</v>
      </c>
      <c r="K41" s="15">
        <f t="shared" si="2"/>
        <v>12.466666666666667</v>
      </c>
      <c r="L41" s="15">
        <f t="shared" si="3"/>
        <v>623.33333333333337</v>
      </c>
    </row>
    <row r="42" spans="1:12" ht="76.5" x14ac:dyDescent="0.25">
      <c r="A42" s="16"/>
      <c r="B42" s="39">
        <v>37</v>
      </c>
      <c r="C42" s="30" t="s">
        <v>61</v>
      </c>
      <c r="D42" s="31">
        <v>292406</v>
      </c>
      <c r="E42" s="32" t="s">
        <v>28</v>
      </c>
      <c r="F42" s="33">
        <f>432+60</f>
        <v>492</v>
      </c>
      <c r="G42" s="34" t="s">
        <v>16</v>
      </c>
      <c r="H42" s="37">
        <v>2.29</v>
      </c>
      <c r="I42" s="14">
        <v>1.1000000000000001</v>
      </c>
      <c r="J42" s="14">
        <v>0.59</v>
      </c>
      <c r="K42" s="24">
        <f t="shared" si="2"/>
        <v>1.3266666666666667</v>
      </c>
      <c r="L42" s="15">
        <f t="shared" si="3"/>
        <v>652.72</v>
      </c>
    </row>
    <row r="43" spans="1:12" ht="76.5" x14ac:dyDescent="0.25">
      <c r="A43" s="16"/>
      <c r="B43" s="17">
        <v>38</v>
      </c>
      <c r="C43" s="27" t="s">
        <v>62</v>
      </c>
      <c r="D43" s="36">
        <v>279314</v>
      </c>
      <c r="E43" s="28" t="s">
        <v>28</v>
      </c>
      <c r="F43" s="21">
        <v>432</v>
      </c>
      <c r="G43" s="22" t="s">
        <v>16</v>
      </c>
      <c r="H43" s="38">
        <v>2.29</v>
      </c>
      <c r="I43" s="23">
        <v>1.1000000000000001</v>
      </c>
      <c r="J43" s="23">
        <v>0.59</v>
      </c>
      <c r="K43" s="15">
        <f t="shared" si="2"/>
        <v>1.3266666666666667</v>
      </c>
      <c r="L43" s="15">
        <f t="shared" si="3"/>
        <v>573.12</v>
      </c>
    </row>
    <row r="44" spans="1:12" ht="76.5" x14ac:dyDescent="0.25">
      <c r="A44" s="16"/>
      <c r="B44" s="39">
        <v>39</v>
      </c>
      <c r="C44" s="30" t="s">
        <v>63</v>
      </c>
      <c r="D44" s="31">
        <v>284590</v>
      </c>
      <c r="E44" s="32" t="s">
        <v>28</v>
      </c>
      <c r="F44" s="33">
        <v>432</v>
      </c>
      <c r="G44" s="34" t="s">
        <v>16</v>
      </c>
      <c r="H44" s="37">
        <v>2.29</v>
      </c>
      <c r="I44" s="14">
        <v>1.1000000000000001</v>
      </c>
      <c r="J44" s="14">
        <v>0.59</v>
      </c>
      <c r="K44" s="24">
        <f t="shared" si="2"/>
        <v>1.3266666666666667</v>
      </c>
      <c r="L44" s="15">
        <f t="shared" si="3"/>
        <v>573.12</v>
      </c>
    </row>
    <row r="45" spans="1:12" ht="76.5" x14ac:dyDescent="0.25">
      <c r="A45" s="16"/>
      <c r="B45" s="17">
        <v>40</v>
      </c>
      <c r="C45" s="27" t="s">
        <v>64</v>
      </c>
      <c r="D45" s="36">
        <v>284710</v>
      </c>
      <c r="E45" s="28" t="s">
        <v>28</v>
      </c>
      <c r="F45" s="21">
        <v>432</v>
      </c>
      <c r="G45" s="22" t="s">
        <v>16</v>
      </c>
      <c r="H45" s="38">
        <v>2.29</v>
      </c>
      <c r="I45" s="23">
        <v>1.1000000000000001</v>
      </c>
      <c r="J45" s="23">
        <v>0.59</v>
      </c>
      <c r="K45" s="15">
        <f t="shared" si="2"/>
        <v>1.3266666666666667</v>
      </c>
      <c r="L45" s="15">
        <f t="shared" si="3"/>
        <v>573.12</v>
      </c>
    </row>
    <row r="46" spans="1:12" ht="25.5" x14ac:dyDescent="0.25">
      <c r="A46" s="16"/>
      <c r="B46" s="39">
        <v>41</v>
      </c>
      <c r="C46" s="30" t="s">
        <v>65</v>
      </c>
      <c r="D46" s="31">
        <v>315046</v>
      </c>
      <c r="E46" s="32" t="s">
        <v>28</v>
      </c>
      <c r="F46" s="33">
        <f>50+250</f>
        <v>300</v>
      </c>
      <c r="G46" s="34" t="s">
        <v>16</v>
      </c>
      <c r="H46" s="37">
        <v>3.99</v>
      </c>
      <c r="I46" s="14">
        <v>3.5</v>
      </c>
      <c r="J46" s="14">
        <v>1.59</v>
      </c>
      <c r="K46" s="24">
        <f t="shared" si="2"/>
        <v>3.0266666666666668</v>
      </c>
      <c r="L46" s="15">
        <f t="shared" si="3"/>
        <v>908</v>
      </c>
    </row>
    <row r="47" spans="1:12" ht="89.25" x14ac:dyDescent="0.25">
      <c r="A47" s="16"/>
      <c r="B47" s="17">
        <v>42</v>
      </c>
      <c r="C47" s="27" t="s">
        <v>66</v>
      </c>
      <c r="D47" s="19">
        <v>376433</v>
      </c>
      <c r="E47" s="28" t="s">
        <v>28</v>
      </c>
      <c r="F47" s="21">
        <f>1500+3000</f>
        <v>4500</v>
      </c>
      <c r="G47" s="22" t="s">
        <v>16</v>
      </c>
      <c r="H47" s="38">
        <v>0.96</v>
      </c>
      <c r="I47" s="23">
        <v>1.31</v>
      </c>
      <c r="J47" s="23">
        <v>0.8</v>
      </c>
      <c r="K47" s="15">
        <f t="shared" si="2"/>
        <v>1.0233333333333334</v>
      </c>
      <c r="L47" s="15">
        <f t="shared" si="3"/>
        <v>4605</v>
      </c>
    </row>
    <row r="48" spans="1:12" ht="38.25" x14ac:dyDescent="0.25">
      <c r="A48" s="16"/>
      <c r="B48" s="39">
        <v>43</v>
      </c>
      <c r="C48" s="30" t="s">
        <v>67</v>
      </c>
      <c r="D48" s="31">
        <v>965</v>
      </c>
      <c r="E48" s="32" t="s">
        <v>24</v>
      </c>
      <c r="F48" s="33">
        <v>50</v>
      </c>
      <c r="G48" s="34" t="s">
        <v>16</v>
      </c>
      <c r="H48" s="14">
        <v>88.7</v>
      </c>
      <c r="I48" s="14">
        <v>49.9</v>
      </c>
      <c r="J48" s="14">
        <v>26.9</v>
      </c>
      <c r="K48" s="15">
        <f t="shared" si="2"/>
        <v>55.166666666666664</v>
      </c>
      <c r="L48" s="15">
        <f t="shared" si="3"/>
        <v>2758.333333333333</v>
      </c>
    </row>
    <row r="49" spans="1:12" ht="38.25" x14ac:dyDescent="0.25">
      <c r="A49" s="16"/>
      <c r="B49" s="17">
        <v>44</v>
      </c>
      <c r="C49" s="18" t="s">
        <v>68</v>
      </c>
      <c r="D49" s="19">
        <v>264071</v>
      </c>
      <c r="E49" s="20" t="s">
        <v>28</v>
      </c>
      <c r="F49" s="21">
        <v>50</v>
      </c>
      <c r="G49" s="22" t="s">
        <v>16</v>
      </c>
      <c r="H49" s="38">
        <v>30.65</v>
      </c>
      <c r="I49" s="23">
        <v>26.75</v>
      </c>
      <c r="J49" s="23">
        <v>29</v>
      </c>
      <c r="K49" s="24">
        <f t="shared" si="2"/>
        <v>28.8</v>
      </c>
      <c r="L49" s="15">
        <f t="shared" si="3"/>
        <v>1440</v>
      </c>
    </row>
    <row r="50" spans="1:12" ht="51" x14ac:dyDescent="0.25">
      <c r="A50" s="16"/>
      <c r="B50" s="39">
        <v>45</v>
      </c>
      <c r="C50" s="41" t="s">
        <v>69</v>
      </c>
      <c r="D50" s="31">
        <v>244707</v>
      </c>
      <c r="E50" s="43" t="s">
        <v>70</v>
      </c>
      <c r="F50" s="33">
        <v>500</v>
      </c>
      <c r="G50" s="34" t="s">
        <v>16</v>
      </c>
      <c r="H50" s="14">
        <v>0.39</v>
      </c>
      <c r="I50" s="14">
        <v>0.45</v>
      </c>
      <c r="J50" s="14">
        <v>0.35</v>
      </c>
      <c r="K50" s="15">
        <f t="shared" si="2"/>
        <v>0.39666666666666667</v>
      </c>
      <c r="L50" s="15">
        <f t="shared" si="3"/>
        <v>198.33333333333334</v>
      </c>
    </row>
    <row r="51" spans="1:12" ht="51" x14ac:dyDescent="0.25">
      <c r="A51" s="16"/>
      <c r="B51" s="17">
        <v>46</v>
      </c>
      <c r="C51" s="18" t="s">
        <v>71</v>
      </c>
      <c r="D51" s="19">
        <v>240224</v>
      </c>
      <c r="E51" s="20" t="s">
        <v>70</v>
      </c>
      <c r="F51" s="21">
        <v>500</v>
      </c>
      <c r="G51" s="22" t="s">
        <v>16</v>
      </c>
      <c r="H51" s="23">
        <v>0.39</v>
      </c>
      <c r="I51" s="23">
        <v>0.45</v>
      </c>
      <c r="J51" s="23">
        <v>0.35</v>
      </c>
      <c r="K51" s="24">
        <f t="shared" si="2"/>
        <v>0.39666666666666667</v>
      </c>
      <c r="L51" s="15">
        <f t="shared" si="3"/>
        <v>198.33333333333334</v>
      </c>
    </row>
    <row r="52" spans="1:12" ht="63.75" x14ac:dyDescent="0.25">
      <c r="A52" s="45" t="s">
        <v>52</v>
      </c>
      <c r="B52" s="48">
        <v>47</v>
      </c>
      <c r="C52" s="49" t="s">
        <v>72</v>
      </c>
      <c r="D52" s="42">
        <v>1023</v>
      </c>
      <c r="E52" s="43" t="s">
        <v>73</v>
      </c>
      <c r="F52" s="33">
        <v>1000</v>
      </c>
      <c r="G52" s="34" t="s">
        <v>16</v>
      </c>
      <c r="H52" s="50"/>
      <c r="I52" s="14"/>
      <c r="J52" s="14"/>
      <c r="K52" s="15"/>
      <c r="L52" s="15"/>
    </row>
    <row r="53" spans="1:12" ht="51" x14ac:dyDescent="0.25">
      <c r="A53" s="16"/>
      <c r="B53" s="17">
        <v>48</v>
      </c>
      <c r="C53" s="18" t="s">
        <v>74</v>
      </c>
      <c r="D53" s="19">
        <v>233531</v>
      </c>
      <c r="E53" s="20" t="s">
        <v>70</v>
      </c>
      <c r="F53" s="21">
        <v>500</v>
      </c>
      <c r="G53" s="22" t="s">
        <v>16</v>
      </c>
      <c r="H53" s="23">
        <v>0.39</v>
      </c>
      <c r="I53" s="23">
        <v>0.45</v>
      </c>
      <c r="J53" s="23">
        <v>0.35</v>
      </c>
      <c r="K53" s="24">
        <f t="shared" ref="K53:K84" si="4">AVERAGE(H53:J53)</f>
        <v>0.39666666666666667</v>
      </c>
      <c r="L53" s="15">
        <f t="shared" ref="L53:L84" si="5">(K53*F53)</f>
        <v>198.33333333333334</v>
      </c>
    </row>
    <row r="54" spans="1:12" ht="51" x14ac:dyDescent="0.25">
      <c r="A54" s="16"/>
      <c r="B54" s="39">
        <v>49</v>
      </c>
      <c r="C54" s="41" t="s">
        <v>75</v>
      </c>
      <c r="D54" s="31">
        <v>234102</v>
      </c>
      <c r="E54" s="43" t="s">
        <v>70</v>
      </c>
      <c r="F54" s="33">
        <v>500</v>
      </c>
      <c r="G54" s="34" t="s">
        <v>16</v>
      </c>
      <c r="H54" s="14">
        <v>0.39</v>
      </c>
      <c r="I54" s="14">
        <v>0.45</v>
      </c>
      <c r="J54" s="14">
        <v>0.35</v>
      </c>
      <c r="K54" s="15">
        <f t="shared" si="4"/>
        <v>0.39666666666666667</v>
      </c>
      <c r="L54" s="15">
        <f t="shared" si="5"/>
        <v>198.33333333333334</v>
      </c>
    </row>
    <row r="55" spans="1:12" ht="38.25" x14ac:dyDescent="0.25">
      <c r="A55" s="16"/>
      <c r="B55" s="17">
        <v>50</v>
      </c>
      <c r="C55" s="18" t="s">
        <v>76</v>
      </c>
      <c r="D55" s="19">
        <v>351157</v>
      </c>
      <c r="E55" s="20" t="s">
        <v>24</v>
      </c>
      <c r="F55" s="21">
        <v>100</v>
      </c>
      <c r="G55" s="22" t="s">
        <v>16</v>
      </c>
      <c r="H55" s="23">
        <v>89.88</v>
      </c>
      <c r="I55" s="23">
        <v>88.68</v>
      </c>
      <c r="J55" s="23">
        <v>83.88</v>
      </c>
      <c r="K55" s="24">
        <f t="shared" si="4"/>
        <v>87.48</v>
      </c>
      <c r="L55" s="15">
        <f t="shared" si="5"/>
        <v>8748</v>
      </c>
    </row>
    <row r="56" spans="1:12" ht="38.25" x14ac:dyDescent="0.25">
      <c r="A56" s="16"/>
      <c r="B56" s="39">
        <v>51</v>
      </c>
      <c r="C56" s="41" t="s">
        <v>77</v>
      </c>
      <c r="D56" s="42">
        <v>150374</v>
      </c>
      <c r="E56" s="43" t="s">
        <v>28</v>
      </c>
      <c r="F56" s="33">
        <v>300</v>
      </c>
      <c r="G56" s="34" t="s">
        <v>16</v>
      </c>
      <c r="H56" s="14">
        <v>2.37</v>
      </c>
      <c r="I56" s="14">
        <v>3.5</v>
      </c>
      <c r="J56" s="37">
        <v>3.25</v>
      </c>
      <c r="K56" s="24">
        <f t="shared" si="4"/>
        <v>3.0400000000000005</v>
      </c>
      <c r="L56" s="15">
        <f t="shared" si="5"/>
        <v>912.00000000000011</v>
      </c>
    </row>
    <row r="57" spans="1:12" ht="25.5" x14ac:dyDescent="0.25">
      <c r="A57" s="16"/>
      <c r="B57" s="17">
        <v>52</v>
      </c>
      <c r="C57" s="18" t="s">
        <v>78</v>
      </c>
      <c r="D57" s="19">
        <v>9750</v>
      </c>
      <c r="E57" s="20" t="s">
        <v>24</v>
      </c>
      <c r="F57" s="21">
        <v>500</v>
      </c>
      <c r="G57" s="22" t="s">
        <v>16</v>
      </c>
      <c r="H57" s="23">
        <v>6.9</v>
      </c>
      <c r="I57" s="23">
        <v>5.54</v>
      </c>
      <c r="J57" s="38">
        <v>5.3</v>
      </c>
      <c r="K57" s="24">
        <f t="shared" si="4"/>
        <v>5.913333333333334</v>
      </c>
      <c r="L57" s="15">
        <f t="shared" si="5"/>
        <v>2956.666666666667</v>
      </c>
    </row>
    <row r="58" spans="1:12" ht="38.25" x14ac:dyDescent="0.25">
      <c r="A58" s="16"/>
      <c r="B58" s="39">
        <v>53</v>
      </c>
      <c r="C58" s="41" t="s">
        <v>79</v>
      </c>
      <c r="D58" s="42">
        <v>9750</v>
      </c>
      <c r="E58" s="43" t="s">
        <v>24</v>
      </c>
      <c r="F58" s="33">
        <v>500</v>
      </c>
      <c r="G58" s="34" t="s">
        <v>16</v>
      </c>
      <c r="H58" s="14">
        <v>6.9</v>
      </c>
      <c r="I58" s="14">
        <v>7.98</v>
      </c>
      <c r="J58" s="14"/>
      <c r="K58" s="15">
        <f t="shared" si="4"/>
        <v>7.44</v>
      </c>
      <c r="L58" s="15">
        <f t="shared" si="5"/>
        <v>3720</v>
      </c>
    </row>
    <row r="59" spans="1:12" ht="25.5" x14ac:dyDescent="0.25">
      <c r="A59" s="16"/>
      <c r="B59" s="17">
        <v>54</v>
      </c>
      <c r="C59" s="18" t="s">
        <v>80</v>
      </c>
      <c r="D59" s="19">
        <v>9750</v>
      </c>
      <c r="E59" s="20" t="s">
        <v>24</v>
      </c>
      <c r="F59" s="21">
        <v>500</v>
      </c>
      <c r="G59" s="22" t="s">
        <v>16</v>
      </c>
      <c r="H59" s="23">
        <v>6.9</v>
      </c>
      <c r="I59" s="23">
        <v>4.29</v>
      </c>
      <c r="J59" s="23">
        <v>8.99</v>
      </c>
      <c r="K59" s="24">
        <f t="shared" si="4"/>
        <v>6.7266666666666666</v>
      </c>
      <c r="L59" s="15">
        <f t="shared" si="5"/>
        <v>3363.3333333333335</v>
      </c>
    </row>
    <row r="60" spans="1:12" ht="25.5" x14ac:dyDescent="0.25">
      <c r="A60" s="16"/>
      <c r="B60" s="39">
        <v>55</v>
      </c>
      <c r="C60" s="41" t="s">
        <v>81</v>
      </c>
      <c r="D60" s="31">
        <v>9750</v>
      </c>
      <c r="E60" s="43" t="s">
        <v>24</v>
      </c>
      <c r="F60" s="33">
        <v>500</v>
      </c>
      <c r="G60" s="34" t="s">
        <v>16</v>
      </c>
      <c r="H60" s="14">
        <v>6.9</v>
      </c>
      <c r="I60" s="14">
        <v>5.49</v>
      </c>
      <c r="J60" s="14">
        <v>9.08</v>
      </c>
      <c r="K60" s="15">
        <f t="shared" si="4"/>
        <v>7.1566666666666663</v>
      </c>
      <c r="L60" s="15">
        <f t="shared" si="5"/>
        <v>3578.333333333333</v>
      </c>
    </row>
    <row r="61" spans="1:12" ht="25.5" x14ac:dyDescent="0.25">
      <c r="A61" s="16"/>
      <c r="B61" s="17">
        <v>56</v>
      </c>
      <c r="C61" s="18" t="s">
        <v>82</v>
      </c>
      <c r="D61" s="19">
        <v>9750</v>
      </c>
      <c r="E61" s="20" t="s">
        <v>24</v>
      </c>
      <c r="F61" s="21">
        <v>500</v>
      </c>
      <c r="G61" s="22" t="s">
        <v>16</v>
      </c>
      <c r="H61" s="23">
        <v>6.9</v>
      </c>
      <c r="I61" s="23">
        <v>8.01</v>
      </c>
      <c r="J61" s="23">
        <v>4.6399999999999997</v>
      </c>
      <c r="K61" s="15">
        <f t="shared" si="4"/>
        <v>6.5166666666666666</v>
      </c>
      <c r="L61" s="15">
        <f t="shared" si="5"/>
        <v>3258.3333333333335</v>
      </c>
    </row>
    <row r="62" spans="1:12" ht="25.5" x14ac:dyDescent="0.25">
      <c r="A62" s="16"/>
      <c r="B62" s="39">
        <v>57</v>
      </c>
      <c r="C62" s="30" t="s">
        <v>83</v>
      </c>
      <c r="D62" s="31">
        <v>9750</v>
      </c>
      <c r="E62" s="32" t="s">
        <v>24</v>
      </c>
      <c r="F62" s="33">
        <v>300</v>
      </c>
      <c r="G62" s="34" t="s">
        <v>16</v>
      </c>
      <c r="H62" s="14">
        <v>6.9</v>
      </c>
      <c r="I62" s="14">
        <v>3.56</v>
      </c>
      <c r="J62" s="14">
        <v>3.06</v>
      </c>
      <c r="K62" s="24">
        <f t="shared" si="4"/>
        <v>4.5066666666666668</v>
      </c>
      <c r="L62" s="15">
        <f t="shared" si="5"/>
        <v>1352</v>
      </c>
    </row>
    <row r="63" spans="1:12" ht="63.75" x14ac:dyDescent="0.25">
      <c r="A63" s="16"/>
      <c r="B63" s="17">
        <v>58</v>
      </c>
      <c r="C63" s="27" t="s">
        <v>84</v>
      </c>
      <c r="D63" s="19">
        <v>272509</v>
      </c>
      <c r="E63" s="28" t="s">
        <v>24</v>
      </c>
      <c r="F63" s="21">
        <v>200</v>
      </c>
      <c r="G63" s="22" t="s">
        <v>16</v>
      </c>
      <c r="H63" s="38">
        <v>11.07</v>
      </c>
      <c r="I63" s="23">
        <v>8.6999999999999993</v>
      </c>
      <c r="J63" s="23">
        <v>10.47</v>
      </c>
      <c r="K63" s="15">
        <f t="shared" si="4"/>
        <v>10.08</v>
      </c>
      <c r="L63" s="15">
        <f t="shared" si="5"/>
        <v>2016</v>
      </c>
    </row>
    <row r="64" spans="1:12" ht="38.25" x14ac:dyDescent="0.25">
      <c r="A64" s="16"/>
      <c r="B64" s="39">
        <v>59</v>
      </c>
      <c r="C64" s="30" t="s">
        <v>85</v>
      </c>
      <c r="D64" s="31">
        <v>200434</v>
      </c>
      <c r="E64" s="32" t="s">
        <v>24</v>
      </c>
      <c r="F64" s="33">
        <f>300+120</f>
        <v>420</v>
      </c>
      <c r="G64" s="34" t="s">
        <v>16</v>
      </c>
      <c r="H64" s="37">
        <v>2.48</v>
      </c>
      <c r="I64" s="14">
        <v>1.45</v>
      </c>
      <c r="J64" s="14">
        <v>1.1299999999999999</v>
      </c>
      <c r="K64" s="24">
        <f t="shared" si="4"/>
        <v>1.6866666666666665</v>
      </c>
      <c r="L64" s="15">
        <f t="shared" si="5"/>
        <v>708.4</v>
      </c>
    </row>
    <row r="65" spans="1:12" ht="38.25" x14ac:dyDescent="0.25">
      <c r="A65" s="16"/>
      <c r="B65" s="17">
        <v>60</v>
      </c>
      <c r="C65" s="27" t="s">
        <v>86</v>
      </c>
      <c r="D65" s="36">
        <v>200406</v>
      </c>
      <c r="E65" s="28" t="s">
        <v>24</v>
      </c>
      <c r="F65" s="21">
        <f>300+120</f>
        <v>420</v>
      </c>
      <c r="G65" s="22" t="s">
        <v>16</v>
      </c>
      <c r="H65" s="38">
        <v>2.99</v>
      </c>
      <c r="I65" s="23">
        <v>1.45</v>
      </c>
      <c r="J65" s="23">
        <v>1.1299999999999999</v>
      </c>
      <c r="K65" s="15">
        <f t="shared" si="4"/>
        <v>1.8566666666666667</v>
      </c>
      <c r="L65" s="15">
        <f t="shared" si="5"/>
        <v>779.8</v>
      </c>
    </row>
    <row r="66" spans="1:12" ht="38.25" x14ac:dyDescent="0.25">
      <c r="A66" s="16"/>
      <c r="B66" s="39">
        <v>61</v>
      </c>
      <c r="C66" s="30" t="s">
        <v>87</v>
      </c>
      <c r="D66" s="31">
        <v>271780</v>
      </c>
      <c r="E66" s="32" t="s">
        <v>24</v>
      </c>
      <c r="F66" s="33">
        <v>300</v>
      </c>
      <c r="G66" s="34" t="s">
        <v>16</v>
      </c>
      <c r="H66" s="37">
        <v>2.4900000000000002</v>
      </c>
      <c r="I66" s="14">
        <v>1.7</v>
      </c>
      <c r="J66" s="14">
        <v>1.19</v>
      </c>
      <c r="K66" s="24">
        <f t="shared" si="4"/>
        <v>1.7933333333333337</v>
      </c>
      <c r="L66" s="15">
        <f t="shared" si="5"/>
        <v>538.00000000000011</v>
      </c>
    </row>
    <row r="67" spans="1:12" ht="38.25" x14ac:dyDescent="0.25">
      <c r="A67" s="16"/>
      <c r="B67" s="17">
        <v>62</v>
      </c>
      <c r="C67" s="27" t="s">
        <v>88</v>
      </c>
      <c r="D67" s="19">
        <v>271779</v>
      </c>
      <c r="E67" s="28" t="s">
        <v>24</v>
      </c>
      <c r="F67" s="21">
        <f>300+120</f>
        <v>420</v>
      </c>
      <c r="G67" s="22" t="s">
        <v>16</v>
      </c>
      <c r="H67" s="38">
        <v>1.99</v>
      </c>
      <c r="I67" s="23">
        <v>1.7</v>
      </c>
      <c r="J67" s="23">
        <v>1.1000000000000001</v>
      </c>
      <c r="K67" s="15">
        <f t="shared" si="4"/>
        <v>1.5966666666666667</v>
      </c>
      <c r="L67" s="15">
        <f t="shared" si="5"/>
        <v>670.6</v>
      </c>
    </row>
    <row r="68" spans="1:12" ht="51" x14ac:dyDescent="0.25">
      <c r="A68" s="16"/>
      <c r="B68" s="39">
        <v>63</v>
      </c>
      <c r="C68" s="30" t="s">
        <v>89</v>
      </c>
      <c r="D68" s="31">
        <v>28363</v>
      </c>
      <c r="E68" s="32" t="s">
        <v>24</v>
      </c>
      <c r="F68" s="33">
        <v>600</v>
      </c>
      <c r="G68" s="34" t="s">
        <v>16</v>
      </c>
      <c r="H68" s="37">
        <v>2.39</v>
      </c>
      <c r="I68" s="14">
        <v>2.79</v>
      </c>
      <c r="J68" s="14">
        <v>2.38</v>
      </c>
      <c r="K68" s="24">
        <f t="shared" si="4"/>
        <v>2.52</v>
      </c>
      <c r="L68" s="15">
        <f t="shared" si="5"/>
        <v>1512</v>
      </c>
    </row>
    <row r="69" spans="1:12" ht="38.25" x14ac:dyDescent="0.25">
      <c r="A69" s="16"/>
      <c r="B69" s="17">
        <v>64</v>
      </c>
      <c r="C69" s="27" t="s">
        <v>90</v>
      </c>
      <c r="D69" s="36">
        <v>317878</v>
      </c>
      <c r="E69" s="28" t="s">
        <v>28</v>
      </c>
      <c r="F69" s="21">
        <f>288+60</f>
        <v>348</v>
      </c>
      <c r="G69" s="22" t="s">
        <v>16</v>
      </c>
      <c r="H69" s="38">
        <v>2.99</v>
      </c>
      <c r="I69" s="23">
        <v>1.4</v>
      </c>
      <c r="J69" s="23">
        <v>1.1299999999999999</v>
      </c>
      <c r="K69" s="15">
        <f t="shared" si="4"/>
        <v>1.84</v>
      </c>
      <c r="L69" s="15">
        <f t="shared" si="5"/>
        <v>640.32000000000005</v>
      </c>
    </row>
    <row r="70" spans="1:12" ht="25.5" x14ac:dyDescent="0.25">
      <c r="A70" s="16"/>
      <c r="B70" s="39">
        <v>65</v>
      </c>
      <c r="C70" s="30" t="s">
        <v>91</v>
      </c>
      <c r="D70" s="31">
        <v>312299</v>
      </c>
      <c r="E70" s="32" t="s">
        <v>28</v>
      </c>
      <c r="F70" s="33">
        <f>288+60</f>
        <v>348</v>
      </c>
      <c r="G70" s="34" t="s">
        <v>16</v>
      </c>
      <c r="H70" s="37">
        <v>3.9</v>
      </c>
      <c r="I70" s="14">
        <v>2.4</v>
      </c>
      <c r="J70" s="14">
        <v>2.48</v>
      </c>
      <c r="K70" s="24">
        <f t="shared" si="4"/>
        <v>2.9266666666666663</v>
      </c>
      <c r="L70" s="15">
        <f t="shared" si="5"/>
        <v>1018.4799999999999</v>
      </c>
    </row>
    <row r="71" spans="1:12" ht="51" x14ac:dyDescent="0.25">
      <c r="A71" s="16"/>
      <c r="B71" s="17">
        <v>66</v>
      </c>
      <c r="C71" s="27" t="s">
        <v>92</v>
      </c>
      <c r="D71" s="36">
        <v>354895</v>
      </c>
      <c r="E71" s="28" t="s">
        <v>28</v>
      </c>
      <c r="F71" s="21">
        <v>144</v>
      </c>
      <c r="G71" s="22" t="s">
        <v>16</v>
      </c>
      <c r="H71" s="23">
        <v>7.1</v>
      </c>
      <c r="I71" s="23">
        <v>6.67</v>
      </c>
      <c r="J71" s="23">
        <v>5.95</v>
      </c>
      <c r="K71" s="15">
        <f t="shared" si="4"/>
        <v>6.5733333333333333</v>
      </c>
      <c r="L71" s="15">
        <f t="shared" si="5"/>
        <v>946.56</v>
      </c>
    </row>
    <row r="72" spans="1:12" ht="38.25" x14ac:dyDescent="0.25">
      <c r="A72" s="16"/>
      <c r="B72" s="39">
        <v>67</v>
      </c>
      <c r="C72" s="30" t="s">
        <v>93</v>
      </c>
      <c r="D72" s="31">
        <v>267856</v>
      </c>
      <c r="E72" s="32" t="s">
        <v>24</v>
      </c>
      <c r="F72" s="33">
        <v>200</v>
      </c>
      <c r="G72" s="34" t="s">
        <v>16</v>
      </c>
      <c r="H72" s="14">
        <v>9.8000000000000007</v>
      </c>
      <c r="I72" s="14">
        <v>6.38</v>
      </c>
      <c r="J72" s="14">
        <v>6.99</v>
      </c>
      <c r="K72" s="24">
        <f t="shared" si="4"/>
        <v>7.7233333333333336</v>
      </c>
      <c r="L72" s="15">
        <f t="shared" si="5"/>
        <v>1544.6666666666667</v>
      </c>
    </row>
    <row r="73" spans="1:12" ht="38.25" x14ac:dyDescent="0.25">
      <c r="A73" s="16"/>
      <c r="B73" s="17">
        <v>68</v>
      </c>
      <c r="C73" s="27" t="s">
        <v>94</v>
      </c>
      <c r="D73" s="19">
        <v>261267</v>
      </c>
      <c r="E73" s="28" t="s">
        <v>24</v>
      </c>
      <c r="F73" s="21">
        <v>200</v>
      </c>
      <c r="G73" s="22" t="s">
        <v>16</v>
      </c>
      <c r="H73" s="23">
        <v>9.9</v>
      </c>
      <c r="I73" s="23">
        <v>4.05</v>
      </c>
      <c r="J73" s="23">
        <v>7.5</v>
      </c>
      <c r="K73" s="15">
        <f t="shared" si="4"/>
        <v>7.1499999999999995</v>
      </c>
      <c r="L73" s="15">
        <f t="shared" si="5"/>
        <v>1430</v>
      </c>
    </row>
    <row r="74" spans="1:12" ht="51" x14ac:dyDescent="0.25">
      <c r="A74" s="16"/>
      <c r="B74" s="39">
        <v>69</v>
      </c>
      <c r="C74" s="30" t="s">
        <v>95</v>
      </c>
      <c r="D74" s="31">
        <v>312075</v>
      </c>
      <c r="E74" s="32" t="s">
        <v>24</v>
      </c>
      <c r="F74" s="33">
        <v>150</v>
      </c>
      <c r="G74" s="34" t="s">
        <v>16</v>
      </c>
      <c r="H74" s="14">
        <v>120.9</v>
      </c>
      <c r="I74" s="14">
        <v>195</v>
      </c>
      <c r="J74" s="14">
        <v>143.5</v>
      </c>
      <c r="K74" s="15">
        <f t="shared" si="4"/>
        <v>153.13333333333333</v>
      </c>
      <c r="L74" s="15">
        <f t="shared" si="5"/>
        <v>22970</v>
      </c>
    </row>
    <row r="75" spans="1:12" ht="38.25" x14ac:dyDescent="0.25">
      <c r="A75" s="16"/>
      <c r="B75" s="17">
        <v>70</v>
      </c>
      <c r="C75" s="18" t="s">
        <v>96</v>
      </c>
      <c r="D75" s="19">
        <v>226345</v>
      </c>
      <c r="E75" s="20" t="s">
        <v>24</v>
      </c>
      <c r="F75" s="21">
        <v>200</v>
      </c>
      <c r="G75" s="22" t="s">
        <v>16</v>
      </c>
      <c r="H75" s="23">
        <v>139</v>
      </c>
      <c r="I75" s="23">
        <v>91.25</v>
      </c>
      <c r="J75" s="23">
        <v>103</v>
      </c>
      <c r="K75" s="24">
        <f t="shared" si="4"/>
        <v>111.08333333333333</v>
      </c>
      <c r="L75" s="15">
        <f t="shared" si="5"/>
        <v>22216.666666666664</v>
      </c>
    </row>
    <row r="76" spans="1:12" ht="38.25" x14ac:dyDescent="0.25">
      <c r="A76" s="16"/>
      <c r="B76" s="39">
        <v>71</v>
      </c>
      <c r="C76" s="41" t="s">
        <v>97</v>
      </c>
      <c r="D76" s="31">
        <v>201129</v>
      </c>
      <c r="E76" s="43" t="s">
        <v>18</v>
      </c>
      <c r="F76" s="33">
        <f>144+60</f>
        <v>204</v>
      </c>
      <c r="G76" s="34" t="s">
        <v>16</v>
      </c>
      <c r="H76" s="14">
        <v>1.99</v>
      </c>
      <c r="I76" s="14">
        <v>1.2</v>
      </c>
      <c r="J76" s="14">
        <v>1</v>
      </c>
      <c r="K76" s="15">
        <f t="shared" si="4"/>
        <v>1.3966666666666665</v>
      </c>
      <c r="L76" s="15">
        <f t="shared" si="5"/>
        <v>284.91999999999996</v>
      </c>
    </row>
    <row r="77" spans="1:12" ht="89.25" x14ac:dyDescent="0.25">
      <c r="A77" s="16"/>
      <c r="B77" s="17">
        <v>72</v>
      </c>
      <c r="C77" s="18" t="s">
        <v>98</v>
      </c>
      <c r="D77" s="19">
        <v>150683</v>
      </c>
      <c r="E77" s="20" t="s">
        <v>18</v>
      </c>
      <c r="F77" s="21">
        <v>200</v>
      </c>
      <c r="G77" s="22" t="s">
        <v>16</v>
      </c>
      <c r="H77" s="38">
        <v>4.6900000000000004</v>
      </c>
      <c r="I77" s="23">
        <v>3.7</v>
      </c>
      <c r="J77" s="23">
        <v>5.65</v>
      </c>
      <c r="K77" s="24">
        <f t="shared" si="4"/>
        <v>4.6800000000000006</v>
      </c>
      <c r="L77" s="15">
        <f t="shared" si="5"/>
        <v>936.00000000000011</v>
      </c>
    </row>
    <row r="78" spans="1:12" ht="63.75" x14ac:dyDescent="0.25">
      <c r="A78" s="16"/>
      <c r="B78" s="39">
        <v>73</v>
      </c>
      <c r="C78" s="41" t="s">
        <v>99</v>
      </c>
      <c r="D78" s="42">
        <v>150233</v>
      </c>
      <c r="E78" s="43" t="s">
        <v>22</v>
      </c>
      <c r="F78" s="33">
        <v>100</v>
      </c>
      <c r="G78" s="34" t="s">
        <v>16</v>
      </c>
      <c r="H78" s="14">
        <v>16.8</v>
      </c>
      <c r="I78" s="14">
        <v>10.8</v>
      </c>
      <c r="J78" s="14">
        <v>12.5</v>
      </c>
      <c r="K78" s="15">
        <f t="shared" si="4"/>
        <v>13.366666666666667</v>
      </c>
      <c r="L78" s="15">
        <f t="shared" si="5"/>
        <v>1336.6666666666667</v>
      </c>
    </row>
    <row r="79" spans="1:12" ht="38.25" x14ac:dyDescent="0.25">
      <c r="A79" s="16"/>
      <c r="B79" s="17">
        <v>74</v>
      </c>
      <c r="C79" s="18" t="s">
        <v>100</v>
      </c>
      <c r="D79" s="19">
        <v>150683</v>
      </c>
      <c r="E79" s="20" t="s">
        <v>18</v>
      </c>
      <c r="F79" s="21">
        <v>288</v>
      </c>
      <c r="G79" s="22" t="s">
        <v>16</v>
      </c>
      <c r="H79" s="23">
        <v>1.2</v>
      </c>
      <c r="I79" s="23">
        <v>1.25</v>
      </c>
      <c r="J79" s="23">
        <v>1.1000000000000001</v>
      </c>
      <c r="K79" s="24">
        <f t="shared" si="4"/>
        <v>1.1833333333333333</v>
      </c>
      <c r="L79" s="15">
        <f t="shared" si="5"/>
        <v>340.8</v>
      </c>
    </row>
    <row r="80" spans="1:12" ht="38.25" x14ac:dyDescent="0.25">
      <c r="A80" s="16"/>
      <c r="B80" s="39">
        <v>75</v>
      </c>
      <c r="C80" s="41" t="s">
        <v>101</v>
      </c>
      <c r="D80" s="31">
        <v>256427</v>
      </c>
      <c r="E80" s="43" t="s">
        <v>28</v>
      </c>
      <c r="F80" s="33">
        <v>500</v>
      </c>
      <c r="G80" s="34" t="s">
        <v>16</v>
      </c>
      <c r="H80" s="14">
        <v>1</v>
      </c>
      <c r="I80" s="14">
        <v>1.04</v>
      </c>
      <c r="J80" s="14">
        <v>0.7</v>
      </c>
      <c r="K80" s="15">
        <f t="shared" si="4"/>
        <v>0.91333333333333344</v>
      </c>
      <c r="L80" s="15">
        <f t="shared" si="5"/>
        <v>456.66666666666674</v>
      </c>
    </row>
    <row r="81" spans="1:12" ht="51" x14ac:dyDescent="0.25">
      <c r="A81" s="16"/>
      <c r="B81" s="17">
        <v>76</v>
      </c>
      <c r="C81" s="18" t="s">
        <v>102</v>
      </c>
      <c r="D81" s="19">
        <v>256430</v>
      </c>
      <c r="E81" s="20" t="s">
        <v>28</v>
      </c>
      <c r="F81" s="21">
        <v>500</v>
      </c>
      <c r="G81" s="22" t="s">
        <v>16</v>
      </c>
      <c r="H81" s="23">
        <v>2.4500000000000002</v>
      </c>
      <c r="I81" s="23">
        <v>3.75</v>
      </c>
      <c r="J81" s="23">
        <v>2.2000000000000002</v>
      </c>
      <c r="K81" s="24">
        <f t="shared" si="4"/>
        <v>2.8000000000000003</v>
      </c>
      <c r="L81" s="15">
        <f t="shared" si="5"/>
        <v>1400.0000000000002</v>
      </c>
    </row>
    <row r="82" spans="1:12" ht="63.75" x14ac:dyDescent="0.25">
      <c r="A82" s="16"/>
      <c r="B82" s="39">
        <v>77</v>
      </c>
      <c r="C82" s="41" t="s">
        <v>103</v>
      </c>
      <c r="D82" s="42">
        <v>291068</v>
      </c>
      <c r="E82" s="43" t="s">
        <v>28</v>
      </c>
      <c r="F82" s="33">
        <v>300</v>
      </c>
      <c r="G82" s="34" t="s">
        <v>16</v>
      </c>
      <c r="H82" s="14">
        <v>1.5</v>
      </c>
      <c r="I82" s="14">
        <v>1.1599999999999999</v>
      </c>
      <c r="J82" s="14">
        <v>0.8</v>
      </c>
      <c r="K82" s="15">
        <f t="shared" si="4"/>
        <v>1.1533333333333333</v>
      </c>
      <c r="L82" s="15">
        <f t="shared" si="5"/>
        <v>346</v>
      </c>
    </row>
    <row r="83" spans="1:12" ht="25.5" x14ac:dyDescent="0.25">
      <c r="A83" s="16"/>
      <c r="B83" s="17">
        <v>78</v>
      </c>
      <c r="C83" s="18" t="s">
        <v>104</v>
      </c>
      <c r="D83" s="51">
        <v>355220</v>
      </c>
      <c r="E83" s="20" t="s">
        <v>28</v>
      </c>
      <c r="F83" s="21">
        <v>500</v>
      </c>
      <c r="G83" s="22" t="s">
        <v>16</v>
      </c>
      <c r="H83" s="38">
        <v>3.99</v>
      </c>
      <c r="I83" s="23">
        <v>5.52</v>
      </c>
      <c r="J83" s="23">
        <v>3</v>
      </c>
      <c r="K83" s="24">
        <f t="shared" si="4"/>
        <v>4.17</v>
      </c>
      <c r="L83" s="15">
        <f t="shared" si="5"/>
        <v>2085</v>
      </c>
    </row>
    <row r="84" spans="1:12" ht="51" x14ac:dyDescent="0.25">
      <c r="A84" s="16"/>
      <c r="B84" s="39">
        <v>79</v>
      </c>
      <c r="C84" s="41" t="s">
        <v>105</v>
      </c>
      <c r="D84" s="42">
        <v>228369</v>
      </c>
      <c r="E84" s="43" t="s">
        <v>106</v>
      </c>
      <c r="F84" s="33">
        <f>10+6</f>
        <v>16</v>
      </c>
      <c r="G84" s="34" t="s">
        <v>16</v>
      </c>
      <c r="H84" s="14">
        <v>19.12</v>
      </c>
      <c r="I84" s="37">
        <v>20.9</v>
      </c>
      <c r="J84" s="14">
        <v>22.9</v>
      </c>
      <c r="K84" s="15">
        <f t="shared" si="4"/>
        <v>20.973333333333333</v>
      </c>
      <c r="L84" s="15">
        <f t="shared" si="5"/>
        <v>335.57333333333332</v>
      </c>
    </row>
    <row r="85" spans="1:12" ht="63.75" x14ac:dyDescent="0.25">
      <c r="A85" s="16"/>
      <c r="B85" s="17">
        <v>80</v>
      </c>
      <c r="C85" s="18" t="s">
        <v>107</v>
      </c>
      <c r="D85" s="19">
        <v>150881</v>
      </c>
      <c r="E85" s="20" t="s">
        <v>28</v>
      </c>
      <c r="F85" s="21">
        <v>10000</v>
      </c>
      <c r="G85" s="22" t="s">
        <v>16</v>
      </c>
      <c r="H85" s="23">
        <v>7.0000000000000007E-2</v>
      </c>
      <c r="I85" s="23">
        <v>7.0000000000000007E-2</v>
      </c>
      <c r="J85" s="23">
        <v>7.0000000000000007E-2</v>
      </c>
      <c r="K85" s="24">
        <f t="shared" ref="K85:K116" si="6">AVERAGE(H85:J85)</f>
        <v>7.0000000000000007E-2</v>
      </c>
      <c r="L85" s="15">
        <f t="shared" ref="L85:L116" si="7">(K85*F85)</f>
        <v>700.00000000000011</v>
      </c>
    </row>
    <row r="86" spans="1:12" ht="63.75" x14ac:dyDescent="0.25">
      <c r="A86" s="16"/>
      <c r="B86" s="39">
        <v>81</v>
      </c>
      <c r="C86" s="41" t="s">
        <v>108</v>
      </c>
      <c r="D86" s="31">
        <v>150881</v>
      </c>
      <c r="E86" s="43" t="s">
        <v>28</v>
      </c>
      <c r="F86" s="33">
        <f>10000+300</f>
        <v>10300</v>
      </c>
      <c r="G86" s="34" t="s">
        <v>16</v>
      </c>
      <c r="H86" s="14">
        <v>0.26</v>
      </c>
      <c r="I86" s="14">
        <v>0.18</v>
      </c>
      <c r="J86" s="14">
        <v>0.12</v>
      </c>
      <c r="K86" s="15">
        <f t="shared" si="6"/>
        <v>0.18666666666666668</v>
      </c>
      <c r="L86" s="15">
        <f t="shared" si="7"/>
        <v>1922.6666666666667</v>
      </c>
    </row>
    <row r="87" spans="1:12" ht="76.5" x14ac:dyDescent="0.25">
      <c r="A87" s="16"/>
      <c r="B87" s="17">
        <v>82</v>
      </c>
      <c r="C87" s="18" t="s">
        <v>109</v>
      </c>
      <c r="D87" s="19">
        <v>150881</v>
      </c>
      <c r="E87" s="20" t="s">
        <v>24</v>
      </c>
      <c r="F87" s="21">
        <v>30</v>
      </c>
      <c r="G87" s="22" t="s">
        <v>16</v>
      </c>
      <c r="H87" s="23">
        <v>35.799999999999997</v>
      </c>
      <c r="I87" s="23">
        <v>24</v>
      </c>
      <c r="J87" s="23">
        <v>41.6</v>
      </c>
      <c r="K87" s="15">
        <f t="shared" si="6"/>
        <v>33.800000000000004</v>
      </c>
      <c r="L87" s="15">
        <f t="shared" si="7"/>
        <v>1014.0000000000001</v>
      </c>
    </row>
    <row r="88" spans="1:12" ht="76.5" x14ac:dyDescent="0.25">
      <c r="A88" s="16"/>
      <c r="B88" s="39">
        <v>83</v>
      </c>
      <c r="C88" s="30" t="s">
        <v>110</v>
      </c>
      <c r="D88" s="31">
        <v>150881</v>
      </c>
      <c r="E88" s="32" t="s">
        <v>28</v>
      </c>
      <c r="F88" s="33">
        <f>5000+1500</f>
        <v>6500</v>
      </c>
      <c r="G88" s="34" t="s">
        <v>16</v>
      </c>
      <c r="H88" s="14">
        <v>7.0000000000000007E-2</v>
      </c>
      <c r="I88" s="14">
        <v>0.11</v>
      </c>
      <c r="J88" s="14">
        <v>0.11</v>
      </c>
      <c r="K88" s="24">
        <f t="shared" si="6"/>
        <v>9.6666666666666665E-2</v>
      </c>
      <c r="L88" s="15">
        <f t="shared" si="7"/>
        <v>628.33333333333337</v>
      </c>
    </row>
    <row r="89" spans="1:12" ht="76.5" x14ac:dyDescent="0.25">
      <c r="A89" s="16"/>
      <c r="B89" s="17">
        <v>84</v>
      </c>
      <c r="C89" s="27" t="s">
        <v>111</v>
      </c>
      <c r="D89" s="19">
        <v>150881</v>
      </c>
      <c r="E89" s="28" t="s">
        <v>24</v>
      </c>
      <c r="F89" s="21">
        <f>100+5</f>
        <v>105</v>
      </c>
      <c r="G89" s="22" t="s">
        <v>16</v>
      </c>
      <c r="H89" s="23">
        <v>59.9</v>
      </c>
      <c r="I89" s="23">
        <v>40.6</v>
      </c>
      <c r="J89" s="23">
        <v>50</v>
      </c>
      <c r="K89" s="15">
        <f t="shared" si="6"/>
        <v>50.166666666666664</v>
      </c>
      <c r="L89" s="15">
        <f t="shared" si="7"/>
        <v>5267.5</v>
      </c>
    </row>
    <row r="90" spans="1:12" ht="76.5" x14ac:dyDescent="0.25">
      <c r="A90" s="16"/>
      <c r="B90" s="39">
        <v>85</v>
      </c>
      <c r="C90" s="30" t="s">
        <v>112</v>
      </c>
      <c r="D90" s="31">
        <v>150881</v>
      </c>
      <c r="E90" s="32" t="s">
        <v>24</v>
      </c>
      <c r="F90" s="33">
        <v>100</v>
      </c>
      <c r="G90" s="34" t="s">
        <v>16</v>
      </c>
      <c r="H90" s="14">
        <v>29</v>
      </c>
      <c r="I90" s="14">
        <v>30</v>
      </c>
      <c r="J90" s="14">
        <v>23.9</v>
      </c>
      <c r="K90" s="24">
        <f t="shared" si="6"/>
        <v>27.633333333333336</v>
      </c>
      <c r="L90" s="15">
        <f t="shared" si="7"/>
        <v>2763.3333333333335</v>
      </c>
    </row>
    <row r="91" spans="1:12" ht="76.5" x14ac:dyDescent="0.25">
      <c r="A91" s="52"/>
      <c r="B91" s="17">
        <v>86</v>
      </c>
      <c r="C91" s="27" t="s">
        <v>113</v>
      </c>
      <c r="D91" s="36">
        <v>150881</v>
      </c>
      <c r="E91" s="28" t="s">
        <v>24</v>
      </c>
      <c r="F91" s="21">
        <v>100</v>
      </c>
      <c r="G91" s="22" t="s">
        <v>16</v>
      </c>
      <c r="H91" s="23">
        <v>12.9</v>
      </c>
      <c r="I91" s="23">
        <v>12.9</v>
      </c>
      <c r="J91" s="23">
        <v>13.3</v>
      </c>
      <c r="K91" s="15">
        <f t="shared" si="6"/>
        <v>13.033333333333333</v>
      </c>
      <c r="L91" s="15">
        <f t="shared" si="7"/>
        <v>1303.3333333333333</v>
      </c>
    </row>
    <row r="92" spans="1:12" x14ac:dyDescent="0.25">
      <c r="A92" s="52"/>
      <c r="B92" s="39">
        <v>87</v>
      </c>
      <c r="C92" s="30" t="s">
        <v>114</v>
      </c>
      <c r="D92" s="31">
        <v>150233</v>
      </c>
      <c r="E92" s="32" t="s">
        <v>28</v>
      </c>
      <c r="F92" s="33">
        <v>200</v>
      </c>
      <c r="G92" s="34" t="s">
        <v>16</v>
      </c>
      <c r="H92" s="14">
        <v>1.5</v>
      </c>
      <c r="I92" s="14">
        <v>1.18</v>
      </c>
      <c r="J92" s="14">
        <v>1.3</v>
      </c>
      <c r="K92" s="24">
        <f t="shared" si="6"/>
        <v>1.3266666666666664</v>
      </c>
      <c r="L92" s="15">
        <f t="shared" si="7"/>
        <v>265.33333333333331</v>
      </c>
    </row>
    <row r="93" spans="1:12" ht="38.25" x14ac:dyDescent="0.25">
      <c r="A93" s="16"/>
      <c r="B93" s="17">
        <v>88</v>
      </c>
      <c r="C93" s="27" t="s">
        <v>115</v>
      </c>
      <c r="D93" s="19">
        <v>150233</v>
      </c>
      <c r="E93" s="28" t="s">
        <v>15</v>
      </c>
      <c r="F93" s="21">
        <v>100</v>
      </c>
      <c r="G93" s="22" t="s">
        <v>16</v>
      </c>
      <c r="H93" s="23">
        <v>22.26</v>
      </c>
      <c r="I93" s="23">
        <v>24</v>
      </c>
      <c r="J93" s="23">
        <v>21.7</v>
      </c>
      <c r="K93" s="15">
        <f t="shared" si="6"/>
        <v>22.653333333333336</v>
      </c>
      <c r="L93" s="15">
        <f t="shared" si="7"/>
        <v>2265.3333333333335</v>
      </c>
    </row>
    <row r="94" spans="1:12" ht="38.25" x14ac:dyDescent="0.25">
      <c r="A94" s="16"/>
      <c r="B94" s="39">
        <v>89</v>
      </c>
      <c r="C94" s="30" t="s">
        <v>116</v>
      </c>
      <c r="D94" s="31">
        <v>150233</v>
      </c>
      <c r="E94" s="32" t="s">
        <v>28</v>
      </c>
      <c r="F94" s="33">
        <v>100</v>
      </c>
      <c r="G94" s="34" t="s">
        <v>16</v>
      </c>
      <c r="H94" s="14">
        <v>1.7</v>
      </c>
      <c r="I94" s="14">
        <v>2.7</v>
      </c>
      <c r="J94" s="14">
        <v>1.84</v>
      </c>
      <c r="K94" s="24">
        <f t="shared" si="6"/>
        <v>2.08</v>
      </c>
      <c r="L94" s="15">
        <f t="shared" si="7"/>
        <v>208</v>
      </c>
    </row>
    <row r="95" spans="1:12" ht="51" x14ac:dyDescent="0.25">
      <c r="A95" s="16"/>
      <c r="B95" s="17">
        <v>90</v>
      </c>
      <c r="C95" s="27" t="s">
        <v>117</v>
      </c>
      <c r="D95" s="36">
        <v>132675</v>
      </c>
      <c r="E95" s="28" t="s">
        <v>28</v>
      </c>
      <c r="F95" s="21">
        <v>120</v>
      </c>
      <c r="G95" s="22" t="s">
        <v>16</v>
      </c>
      <c r="H95" s="38">
        <v>2.86</v>
      </c>
      <c r="I95" s="23">
        <v>1.5</v>
      </c>
      <c r="J95" s="23">
        <v>1.4</v>
      </c>
      <c r="K95" s="15">
        <f t="shared" si="6"/>
        <v>1.92</v>
      </c>
      <c r="L95" s="15">
        <f t="shared" si="7"/>
        <v>230.39999999999998</v>
      </c>
    </row>
    <row r="96" spans="1:12" ht="25.5" x14ac:dyDescent="0.25">
      <c r="A96" s="16"/>
      <c r="B96" s="39">
        <v>91</v>
      </c>
      <c r="C96" s="30" t="s">
        <v>118</v>
      </c>
      <c r="D96" s="31">
        <v>344709</v>
      </c>
      <c r="E96" s="32" t="s">
        <v>38</v>
      </c>
      <c r="F96" s="33">
        <v>100</v>
      </c>
      <c r="G96" s="34" t="s">
        <v>16</v>
      </c>
      <c r="H96" s="14">
        <v>3.82</v>
      </c>
      <c r="I96" s="14">
        <v>3.7</v>
      </c>
      <c r="J96" s="14">
        <v>4.4800000000000004</v>
      </c>
      <c r="K96" s="24">
        <f t="shared" si="6"/>
        <v>4</v>
      </c>
      <c r="L96" s="15">
        <f t="shared" si="7"/>
        <v>400</v>
      </c>
    </row>
    <row r="97" spans="1:12" ht="76.5" x14ac:dyDescent="0.25">
      <c r="A97" s="16"/>
      <c r="B97" s="17">
        <v>92</v>
      </c>
      <c r="C97" s="27" t="s">
        <v>119</v>
      </c>
      <c r="D97" s="36">
        <v>400</v>
      </c>
      <c r="E97" s="28" t="s">
        <v>24</v>
      </c>
      <c r="F97" s="21">
        <v>100</v>
      </c>
      <c r="G97" s="22" t="s">
        <v>16</v>
      </c>
      <c r="H97" s="23">
        <v>37.28</v>
      </c>
      <c r="I97" s="23">
        <v>35.700000000000003</v>
      </c>
      <c r="J97" s="23">
        <v>25.9</v>
      </c>
      <c r="K97" s="15">
        <f t="shared" si="6"/>
        <v>32.96</v>
      </c>
      <c r="L97" s="15">
        <f t="shared" si="7"/>
        <v>3296</v>
      </c>
    </row>
    <row r="98" spans="1:12" ht="51" x14ac:dyDescent="0.25">
      <c r="A98" s="16"/>
      <c r="B98" s="39">
        <v>93</v>
      </c>
      <c r="C98" s="30" t="s">
        <v>120</v>
      </c>
      <c r="D98" s="31">
        <v>400</v>
      </c>
      <c r="E98" s="32" t="s">
        <v>24</v>
      </c>
      <c r="F98" s="33">
        <f>100+15</f>
        <v>115</v>
      </c>
      <c r="G98" s="34" t="s">
        <v>16</v>
      </c>
      <c r="H98" s="14">
        <v>45.28</v>
      </c>
      <c r="I98" s="14">
        <v>48</v>
      </c>
      <c r="J98" s="14">
        <v>42.7</v>
      </c>
      <c r="K98" s="24">
        <f t="shared" si="6"/>
        <v>45.326666666666675</v>
      </c>
      <c r="L98" s="15">
        <f t="shared" si="7"/>
        <v>5212.5666666666675</v>
      </c>
    </row>
    <row r="99" spans="1:12" ht="25.5" x14ac:dyDescent="0.25">
      <c r="A99" s="16"/>
      <c r="B99" s="17">
        <v>94</v>
      </c>
      <c r="C99" s="27" t="s">
        <v>121</v>
      </c>
      <c r="D99" s="51">
        <v>278812</v>
      </c>
      <c r="E99" s="28" t="s">
        <v>28</v>
      </c>
      <c r="F99" s="21">
        <f>150+30</f>
        <v>180</v>
      </c>
      <c r="G99" s="22" t="s">
        <v>16</v>
      </c>
      <c r="H99" s="23">
        <v>3.9</v>
      </c>
      <c r="I99" s="23">
        <v>2.1800000000000002</v>
      </c>
      <c r="J99" s="23">
        <v>1.39</v>
      </c>
      <c r="K99" s="15">
        <f t="shared" si="6"/>
        <v>2.4899999999999998</v>
      </c>
      <c r="L99" s="15">
        <f t="shared" si="7"/>
        <v>448.19999999999993</v>
      </c>
    </row>
    <row r="100" spans="1:12" ht="38.25" x14ac:dyDescent="0.25">
      <c r="A100" s="16"/>
      <c r="B100" s="39">
        <v>95</v>
      </c>
      <c r="C100" s="30" t="s">
        <v>122</v>
      </c>
      <c r="D100" s="31">
        <v>278970</v>
      </c>
      <c r="E100" s="32" t="s">
        <v>28</v>
      </c>
      <c r="F100" s="33">
        <v>200</v>
      </c>
      <c r="G100" s="34" t="s">
        <v>16</v>
      </c>
      <c r="H100" s="37">
        <v>3.79</v>
      </c>
      <c r="I100" s="14">
        <v>2.7</v>
      </c>
      <c r="J100" s="14">
        <v>2.79</v>
      </c>
      <c r="K100" s="15">
        <f t="shared" si="6"/>
        <v>3.0933333333333337</v>
      </c>
      <c r="L100" s="15">
        <f t="shared" si="7"/>
        <v>618.66666666666674</v>
      </c>
    </row>
    <row r="101" spans="1:12" ht="38.25" x14ac:dyDescent="0.25">
      <c r="A101" s="16"/>
      <c r="B101" s="17">
        <v>96</v>
      </c>
      <c r="C101" s="18" t="s">
        <v>123</v>
      </c>
      <c r="D101" s="19">
        <v>391988</v>
      </c>
      <c r="E101" s="20" t="s">
        <v>28</v>
      </c>
      <c r="F101" s="21">
        <v>200</v>
      </c>
      <c r="G101" s="22" t="s">
        <v>16</v>
      </c>
      <c r="H101" s="38">
        <v>8.99</v>
      </c>
      <c r="I101" s="23">
        <v>6.9</v>
      </c>
      <c r="J101" s="23">
        <v>7.36</v>
      </c>
      <c r="K101" s="24">
        <f t="shared" si="6"/>
        <v>7.75</v>
      </c>
      <c r="L101" s="15">
        <f t="shared" si="7"/>
        <v>1550</v>
      </c>
    </row>
    <row r="102" spans="1:12" ht="38.25" x14ac:dyDescent="0.25">
      <c r="A102" s="16"/>
      <c r="B102" s="39">
        <v>97</v>
      </c>
      <c r="C102" s="41" t="s">
        <v>124</v>
      </c>
      <c r="D102" s="31">
        <v>419261</v>
      </c>
      <c r="E102" s="43" t="s">
        <v>28</v>
      </c>
      <c r="F102" s="33">
        <v>200</v>
      </c>
      <c r="G102" s="34" t="s">
        <v>16</v>
      </c>
      <c r="H102" s="14">
        <v>10.8</v>
      </c>
      <c r="I102" s="14">
        <v>7.08</v>
      </c>
      <c r="J102" s="14">
        <v>8.5</v>
      </c>
      <c r="K102" s="15">
        <f t="shared" si="6"/>
        <v>8.7933333333333348</v>
      </c>
      <c r="L102" s="15">
        <f t="shared" si="7"/>
        <v>1758.666666666667</v>
      </c>
    </row>
    <row r="103" spans="1:12" ht="38.25" x14ac:dyDescent="0.25">
      <c r="A103" s="16"/>
      <c r="B103" s="17">
        <v>98</v>
      </c>
      <c r="C103" s="18" t="s">
        <v>125</v>
      </c>
      <c r="D103" s="51">
        <v>279037</v>
      </c>
      <c r="E103" s="20" t="s">
        <v>28</v>
      </c>
      <c r="F103" s="21">
        <f>600+160</f>
        <v>760</v>
      </c>
      <c r="G103" s="22" t="s">
        <v>16</v>
      </c>
      <c r="H103" s="23">
        <v>1.45</v>
      </c>
      <c r="I103" s="23">
        <v>1.1499999999999999</v>
      </c>
      <c r="J103" s="23">
        <v>1.6</v>
      </c>
      <c r="K103" s="24">
        <f t="shared" si="6"/>
        <v>1.3999999999999997</v>
      </c>
      <c r="L103" s="15">
        <f t="shared" si="7"/>
        <v>1063.9999999999998</v>
      </c>
    </row>
    <row r="104" spans="1:12" ht="38.25" x14ac:dyDescent="0.25">
      <c r="A104" s="16"/>
      <c r="B104" s="39">
        <v>99</v>
      </c>
      <c r="C104" s="41" t="s">
        <v>126</v>
      </c>
      <c r="D104" s="42">
        <v>308725</v>
      </c>
      <c r="E104" s="43" t="s">
        <v>28</v>
      </c>
      <c r="F104" s="33">
        <v>500</v>
      </c>
      <c r="G104" s="34" t="s">
        <v>16</v>
      </c>
      <c r="H104" s="14">
        <v>16.899999999999999</v>
      </c>
      <c r="I104" s="14">
        <v>14.38</v>
      </c>
      <c r="J104" s="14">
        <v>17.690000000000001</v>
      </c>
      <c r="K104" s="15">
        <f t="shared" si="6"/>
        <v>16.323333333333334</v>
      </c>
      <c r="L104" s="15">
        <f t="shared" si="7"/>
        <v>8161.666666666667</v>
      </c>
    </row>
    <row r="105" spans="1:12" ht="51" x14ac:dyDescent="0.25">
      <c r="A105" s="16"/>
      <c r="B105" s="17">
        <v>100</v>
      </c>
      <c r="C105" s="18" t="s">
        <v>127</v>
      </c>
      <c r="D105" s="19">
        <v>419260</v>
      </c>
      <c r="E105" s="20" t="s">
        <v>28</v>
      </c>
      <c r="F105" s="21">
        <f>500+160</f>
        <v>660</v>
      </c>
      <c r="G105" s="22" t="s">
        <v>16</v>
      </c>
      <c r="H105" s="23">
        <v>2.4900000000000002</v>
      </c>
      <c r="I105" s="23">
        <v>2.4500000000000002</v>
      </c>
      <c r="J105" s="23">
        <v>2.98</v>
      </c>
      <c r="K105" s="24">
        <f t="shared" si="6"/>
        <v>2.64</v>
      </c>
      <c r="L105" s="15">
        <f t="shared" si="7"/>
        <v>1742.4</v>
      </c>
    </row>
    <row r="106" spans="1:12" ht="25.5" x14ac:dyDescent="0.25">
      <c r="A106" s="53"/>
      <c r="B106" s="39">
        <v>101</v>
      </c>
      <c r="C106" s="41" t="s">
        <v>128</v>
      </c>
      <c r="D106" s="31">
        <v>52140</v>
      </c>
      <c r="E106" s="43" t="s">
        <v>129</v>
      </c>
      <c r="F106" s="33">
        <v>200</v>
      </c>
      <c r="G106" s="34" t="s">
        <v>16</v>
      </c>
      <c r="H106" s="14">
        <v>9.9</v>
      </c>
      <c r="I106" s="14">
        <v>9.48</v>
      </c>
      <c r="J106" s="14">
        <v>9.9</v>
      </c>
      <c r="K106" s="15">
        <f t="shared" si="6"/>
        <v>9.76</v>
      </c>
      <c r="L106" s="15">
        <f t="shared" si="7"/>
        <v>1952</v>
      </c>
    </row>
    <row r="107" spans="1:12" ht="38.25" x14ac:dyDescent="0.25">
      <c r="A107" s="16"/>
      <c r="B107" s="17">
        <v>102</v>
      </c>
      <c r="C107" s="18" t="s">
        <v>130</v>
      </c>
      <c r="D107" s="19">
        <v>62197</v>
      </c>
      <c r="E107" s="20" t="s">
        <v>28</v>
      </c>
      <c r="F107" s="21">
        <v>20</v>
      </c>
      <c r="G107" s="22" t="s">
        <v>16</v>
      </c>
      <c r="H107" s="23">
        <v>34.4</v>
      </c>
      <c r="I107" s="23">
        <v>22.44</v>
      </c>
      <c r="J107" s="23">
        <v>43.5</v>
      </c>
      <c r="K107" s="24">
        <f t="shared" si="6"/>
        <v>33.446666666666665</v>
      </c>
      <c r="L107" s="15">
        <f t="shared" si="7"/>
        <v>668.93333333333328</v>
      </c>
    </row>
    <row r="108" spans="1:12" ht="38.25" x14ac:dyDescent="0.25">
      <c r="A108" s="16"/>
      <c r="B108" s="39">
        <v>103</v>
      </c>
      <c r="C108" s="41" t="s">
        <v>131</v>
      </c>
      <c r="D108" s="42">
        <v>62197</v>
      </c>
      <c r="E108" s="43" t="s">
        <v>28</v>
      </c>
      <c r="F108" s="33">
        <v>20</v>
      </c>
      <c r="G108" s="34" t="s">
        <v>16</v>
      </c>
      <c r="H108" s="14">
        <v>23.8</v>
      </c>
      <c r="I108" s="14">
        <v>22.9</v>
      </c>
      <c r="J108" s="14">
        <v>22.99</v>
      </c>
      <c r="K108" s="15">
        <f t="shared" si="6"/>
        <v>23.23</v>
      </c>
      <c r="L108" s="15">
        <f t="shared" si="7"/>
        <v>464.6</v>
      </c>
    </row>
    <row r="109" spans="1:12" ht="38.25" x14ac:dyDescent="0.25">
      <c r="A109" s="16"/>
      <c r="B109" s="17">
        <v>104</v>
      </c>
      <c r="C109" s="18" t="s">
        <v>132</v>
      </c>
      <c r="D109" s="19">
        <v>30252</v>
      </c>
      <c r="E109" s="20" t="s">
        <v>28</v>
      </c>
      <c r="F109" s="21">
        <v>200</v>
      </c>
      <c r="G109" s="22" t="s">
        <v>16</v>
      </c>
      <c r="H109" s="23">
        <v>3.2</v>
      </c>
      <c r="I109" s="23">
        <v>2.98</v>
      </c>
      <c r="J109" s="23">
        <v>3.29</v>
      </c>
      <c r="K109" s="24">
        <f t="shared" si="6"/>
        <v>3.1566666666666663</v>
      </c>
      <c r="L109" s="15">
        <f t="shared" si="7"/>
        <v>631.33333333333326</v>
      </c>
    </row>
    <row r="110" spans="1:12" ht="38.25" x14ac:dyDescent="0.25">
      <c r="A110" s="16"/>
      <c r="B110" s="39">
        <v>105</v>
      </c>
      <c r="C110" s="41" t="s">
        <v>133</v>
      </c>
      <c r="D110" s="42">
        <v>28797</v>
      </c>
      <c r="E110" s="43" t="s">
        <v>24</v>
      </c>
      <c r="F110" s="33">
        <v>100</v>
      </c>
      <c r="G110" s="34" t="s">
        <v>16</v>
      </c>
      <c r="H110" s="37">
        <v>2.99</v>
      </c>
      <c r="I110" s="14">
        <v>3.99</v>
      </c>
      <c r="J110" s="14">
        <v>2.98</v>
      </c>
      <c r="K110" s="15">
        <f t="shared" si="6"/>
        <v>3.3200000000000003</v>
      </c>
      <c r="L110" s="15">
        <f t="shared" si="7"/>
        <v>332</v>
      </c>
    </row>
    <row r="111" spans="1:12" ht="89.25" x14ac:dyDescent="0.25">
      <c r="A111" s="16"/>
      <c r="B111" s="17">
        <v>106</v>
      </c>
      <c r="C111" s="18" t="s">
        <v>134</v>
      </c>
      <c r="D111" s="19">
        <v>28479</v>
      </c>
      <c r="E111" s="20" t="s">
        <v>28</v>
      </c>
      <c r="F111" s="21">
        <v>100</v>
      </c>
      <c r="G111" s="22" t="s">
        <v>16</v>
      </c>
      <c r="H111" s="38">
        <v>56.65</v>
      </c>
      <c r="I111" s="23">
        <v>74</v>
      </c>
      <c r="J111" s="23">
        <v>65.209999999999994</v>
      </c>
      <c r="K111" s="24">
        <f t="shared" si="6"/>
        <v>65.286666666666676</v>
      </c>
      <c r="L111" s="15">
        <f t="shared" si="7"/>
        <v>6528.6666666666679</v>
      </c>
    </row>
    <row r="112" spans="1:12" ht="25.5" x14ac:dyDescent="0.25">
      <c r="A112" s="16"/>
      <c r="B112" s="39">
        <v>107</v>
      </c>
      <c r="C112" s="41" t="s">
        <v>135</v>
      </c>
      <c r="D112" s="31">
        <v>47678</v>
      </c>
      <c r="E112" s="43" t="s">
        <v>136</v>
      </c>
      <c r="F112" s="33">
        <v>80</v>
      </c>
      <c r="G112" s="34" t="s">
        <v>16</v>
      </c>
      <c r="H112" s="14">
        <v>47</v>
      </c>
      <c r="I112" s="14">
        <v>45</v>
      </c>
      <c r="J112" s="14">
        <v>46.5</v>
      </c>
      <c r="K112" s="15">
        <f t="shared" si="6"/>
        <v>46.166666666666664</v>
      </c>
      <c r="L112" s="15">
        <f t="shared" si="7"/>
        <v>3693.333333333333</v>
      </c>
    </row>
    <row r="113" spans="1:12" ht="25.5" x14ac:dyDescent="0.25">
      <c r="A113" s="16"/>
      <c r="B113" s="17">
        <v>108</v>
      </c>
      <c r="C113" s="18" t="s">
        <v>137</v>
      </c>
      <c r="D113" s="19">
        <v>47678</v>
      </c>
      <c r="E113" s="20" t="s">
        <v>136</v>
      </c>
      <c r="F113" s="21">
        <v>50</v>
      </c>
      <c r="G113" s="22" t="s">
        <v>16</v>
      </c>
      <c r="H113" s="23">
        <v>22.5</v>
      </c>
      <c r="I113" s="23">
        <v>21</v>
      </c>
      <c r="J113" s="23">
        <v>22</v>
      </c>
      <c r="K113" s="15">
        <f t="shared" si="6"/>
        <v>21.833333333333332</v>
      </c>
      <c r="L113" s="15">
        <f t="shared" si="7"/>
        <v>1091.6666666666665</v>
      </c>
    </row>
    <row r="114" spans="1:12" ht="51" x14ac:dyDescent="0.25">
      <c r="A114" s="16"/>
      <c r="B114" s="39">
        <v>109</v>
      </c>
      <c r="C114" s="30" t="s">
        <v>138</v>
      </c>
      <c r="D114" s="31">
        <v>27332</v>
      </c>
      <c r="E114" s="32" t="s">
        <v>38</v>
      </c>
      <c r="F114" s="33">
        <v>500</v>
      </c>
      <c r="G114" s="34" t="s">
        <v>16</v>
      </c>
      <c r="H114" s="37">
        <v>1.17</v>
      </c>
      <c r="I114" s="14">
        <v>1.35</v>
      </c>
      <c r="J114" s="14">
        <v>1.1000000000000001</v>
      </c>
      <c r="K114" s="24">
        <f t="shared" si="6"/>
        <v>1.2066666666666668</v>
      </c>
      <c r="L114" s="15">
        <f t="shared" si="7"/>
        <v>603.33333333333337</v>
      </c>
    </row>
    <row r="115" spans="1:12" ht="25.5" x14ac:dyDescent="0.25">
      <c r="A115" s="16"/>
      <c r="B115" s="17">
        <v>110</v>
      </c>
      <c r="C115" s="27" t="s">
        <v>139</v>
      </c>
      <c r="D115" s="19">
        <v>230652</v>
      </c>
      <c r="E115" s="28" t="s">
        <v>140</v>
      </c>
      <c r="F115" s="21">
        <v>100</v>
      </c>
      <c r="G115" s="22" t="s">
        <v>16</v>
      </c>
      <c r="H115" s="38">
        <v>0.7</v>
      </c>
      <c r="I115" s="23">
        <v>0.5</v>
      </c>
      <c r="J115" s="23">
        <v>0.9</v>
      </c>
      <c r="K115" s="15">
        <f t="shared" si="6"/>
        <v>0.70000000000000007</v>
      </c>
      <c r="L115" s="15">
        <f t="shared" si="7"/>
        <v>70</v>
      </c>
    </row>
    <row r="116" spans="1:12" ht="38.25" x14ac:dyDescent="0.25">
      <c r="A116" s="16"/>
      <c r="B116" s="39">
        <v>111</v>
      </c>
      <c r="C116" s="30" t="s">
        <v>141</v>
      </c>
      <c r="D116" s="31">
        <v>232155</v>
      </c>
      <c r="E116" s="32" t="s">
        <v>140</v>
      </c>
      <c r="F116" s="33">
        <v>100</v>
      </c>
      <c r="G116" s="34" t="s">
        <v>16</v>
      </c>
      <c r="H116" s="14">
        <v>3.5</v>
      </c>
      <c r="I116" s="14">
        <v>2.9</v>
      </c>
      <c r="J116" s="14">
        <v>2.5</v>
      </c>
      <c r="K116" s="24">
        <f t="shared" si="6"/>
        <v>2.9666666666666668</v>
      </c>
      <c r="L116" s="15">
        <f t="shared" si="7"/>
        <v>296.66666666666669</v>
      </c>
    </row>
    <row r="117" spans="1:12" ht="38.25" x14ac:dyDescent="0.25">
      <c r="A117" s="16"/>
      <c r="B117" s="17">
        <v>112</v>
      </c>
      <c r="C117" s="27" t="s">
        <v>142</v>
      </c>
      <c r="D117" s="36">
        <v>230652</v>
      </c>
      <c r="E117" s="28" t="s">
        <v>140</v>
      </c>
      <c r="F117" s="21">
        <v>100</v>
      </c>
      <c r="G117" s="22" t="s">
        <v>16</v>
      </c>
      <c r="H117" s="38">
        <v>0.7</v>
      </c>
      <c r="I117" s="23">
        <v>0.5</v>
      </c>
      <c r="J117" s="23">
        <v>0.9</v>
      </c>
      <c r="K117" s="15">
        <f t="shared" ref="K117:K144" si="8">AVERAGE(H117:J117)</f>
        <v>0.70000000000000007</v>
      </c>
      <c r="L117" s="15">
        <f t="shared" ref="L117:L144" si="9">(K117*F117)</f>
        <v>70</v>
      </c>
    </row>
    <row r="118" spans="1:12" ht="38.25" x14ac:dyDescent="0.25">
      <c r="A118" s="16"/>
      <c r="B118" s="39">
        <v>113</v>
      </c>
      <c r="C118" s="30" t="s">
        <v>143</v>
      </c>
      <c r="D118" s="31">
        <v>232154</v>
      </c>
      <c r="E118" s="32" t="s">
        <v>140</v>
      </c>
      <c r="F118" s="33">
        <f>100+60</f>
        <v>160</v>
      </c>
      <c r="G118" s="34" t="s">
        <v>16</v>
      </c>
      <c r="H118" s="37">
        <v>0.81</v>
      </c>
      <c r="I118" s="14">
        <v>0.5</v>
      </c>
      <c r="J118" s="14">
        <v>0.9</v>
      </c>
      <c r="K118" s="24">
        <f t="shared" si="8"/>
        <v>0.73666666666666669</v>
      </c>
      <c r="L118" s="15">
        <f t="shared" si="9"/>
        <v>117.86666666666667</v>
      </c>
    </row>
    <row r="119" spans="1:12" ht="63.75" x14ac:dyDescent="0.25">
      <c r="A119" s="16"/>
      <c r="B119" s="17">
        <v>114</v>
      </c>
      <c r="C119" s="27" t="s">
        <v>144</v>
      </c>
      <c r="D119" s="19">
        <v>310233</v>
      </c>
      <c r="E119" s="28" t="s">
        <v>28</v>
      </c>
      <c r="F119" s="21">
        <v>100</v>
      </c>
      <c r="G119" s="22" t="s">
        <v>16</v>
      </c>
      <c r="H119" s="38">
        <v>49.9</v>
      </c>
      <c r="I119" s="23">
        <v>49.6</v>
      </c>
      <c r="J119" s="23">
        <v>35</v>
      </c>
      <c r="K119" s="15">
        <f t="shared" si="8"/>
        <v>44.833333333333336</v>
      </c>
      <c r="L119" s="15">
        <f t="shared" si="9"/>
        <v>4483.3333333333339</v>
      </c>
    </row>
    <row r="120" spans="1:12" ht="63.75" x14ac:dyDescent="0.25">
      <c r="A120" s="16"/>
      <c r="B120" s="39">
        <v>115</v>
      </c>
      <c r="C120" s="30" t="s">
        <v>145</v>
      </c>
      <c r="D120" s="31">
        <v>329985</v>
      </c>
      <c r="E120" s="32" t="s">
        <v>28</v>
      </c>
      <c r="F120" s="33">
        <f>200+40</f>
        <v>240</v>
      </c>
      <c r="G120" s="34" t="s">
        <v>16</v>
      </c>
      <c r="H120" s="14">
        <v>20.9</v>
      </c>
      <c r="I120" s="14">
        <v>27.88</v>
      </c>
      <c r="J120" s="14">
        <v>23.5</v>
      </c>
      <c r="K120" s="24">
        <f t="shared" si="8"/>
        <v>24.093333333333334</v>
      </c>
      <c r="L120" s="15">
        <f t="shared" si="9"/>
        <v>5782.4</v>
      </c>
    </row>
    <row r="121" spans="1:12" ht="63.75" x14ac:dyDescent="0.25">
      <c r="A121" s="16"/>
      <c r="B121" s="17">
        <v>116</v>
      </c>
      <c r="C121" s="27" t="s">
        <v>146</v>
      </c>
      <c r="D121" s="36">
        <v>365838</v>
      </c>
      <c r="E121" s="28" t="s">
        <v>28</v>
      </c>
      <c r="F121" s="21">
        <v>100</v>
      </c>
      <c r="G121" s="22" t="s">
        <v>16</v>
      </c>
      <c r="H121" s="23">
        <v>109.9</v>
      </c>
      <c r="I121" s="23">
        <v>79</v>
      </c>
      <c r="J121" s="23">
        <v>79</v>
      </c>
      <c r="K121" s="15">
        <f t="shared" si="8"/>
        <v>89.3</v>
      </c>
      <c r="L121" s="15">
        <f t="shared" si="9"/>
        <v>8930</v>
      </c>
    </row>
    <row r="122" spans="1:12" ht="51" x14ac:dyDescent="0.25">
      <c r="A122" s="16"/>
      <c r="B122" s="39">
        <v>117</v>
      </c>
      <c r="C122" s="30" t="s">
        <v>147</v>
      </c>
      <c r="D122" s="31">
        <v>32700</v>
      </c>
      <c r="E122" s="32" t="s">
        <v>38</v>
      </c>
      <c r="F122" s="33">
        <v>200</v>
      </c>
      <c r="G122" s="34" t="s">
        <v>16</v>
      </c>
      <c r="H122" s="37">
        <v>13.03</v>
      </c>
      <c r="I122" s="14">
        <v>19.48</v>
      </c>
      <c r="J122" s="14">
        <v>14.77</v>
      </c>
      <c r="K122" s="24">
        <f t="shared" si="8"/>
        <v>15.76</v>
      </c>
      <c r="L122" s="15">
        <f t="shared" si="9"/>
        <v>3152</v>
      </c>
    </row>
    <row r="123" spans="1:12" ht="38.25" x14ac:dyDescent="0.25">
      <c r="A123" s="16"/>
      <c r="B123" s="17">
        <v>118</v>
      </c>
      <c r="C123" s="27" t="s">
        <v>148</v>
      </c>
      <c r="D123" s="36">
        <v>203144</v>
      </c>
      <c r="E123" s="28" t="s">
        <v>24</v>
      </c>
      <c r="F123" s="21">
        <f>200+30</f>
        <v>230</v>
      </c>
      <c r="G123" s="22" t="s">
        <v>16</v>
      </c>
      <c r="H123" s="23">
        <v>5.8</v>
      </c>
      <c r="I123" s="23">
        <v>3.95</v>
      </c>
      <c r="J123" s="23">
        <v>3.5</v>
      </c>
      <c r="K123" s="15">
        <f t="shared" si="8"/>
        <v>4.416666666666667</v>
      </c>
      <c r="L123" s="15">
        <f t="shared" si="9"/>
        <v>1015.8333333333334</v>
      </c>
    </row>
    <row r="124" spans="1:12" ht="38.25" x14ac:dyDescent="0.25">
      <c r="A124" s="16"/>
      <c r="B124" s="39">
        <v>119</v>
      </c>
      <c r="C124" s="30" t="s">
        <v>149</v>
      </c>
      <c r="D124" s="31">
        <v>203145</v>
      </c>
      <c r="E124" s="32" t="s">
        <v>24</v>
      </c>
      <c r="F124" s="33">
        <v>100</v>
      </c>
      <c r="G124" s="34" t="s">
        <v>16</v>
      </c>
      <c r="H124" s="14">
        <v>18.7</v>
      </c>
      <c r="I124" s="14">
        <v>14.22</v>
      </c>
      <c r="J124" s="14">
        <v>7.91</v>
      </c>
      <c r="K124" s="24">
        <f t="shared" si="8"/>
        <v>13.61</v>
      </c>
      <c r="L124" s="15">
        <f t="shared" si="9"/>
        <v>1361</v>
      </c>
    </row>
    <row r="125" spans="1:12" ht="38.25" x14ac:dyDescent="0.25">
      <c r="A125" s="16"/>
      <c r="B125" s="17">
        <v>120</v>
      </c>
      <c r="C125" s="27" t="s">
        <v>150</v>
      </c>
      <c r="D125" s="19">
        <v>332121</v>
      </c>
      <c r="E125" s="28" t="s">
        <v>24</v>
      </c>
      <c r="F125" s="21">
        <v>100</v>
      </c>
      <c r="G125" s="22" t="s">
        <v>16</v>
      </c>
      <c r="H125" s="23">
        <v>27.8</v>
      </c>
      <c r="I125" s="23">
        <v>20.350000000000001</v>
      </c>
      <c r="J125" s="38">
        <v>18.899999999999999</v>
      </c>
      <c r="K125" s="15">
        <f t="shared" si="8"/>
        <v>22.350000000000005</v>
      </c>
      <c r="L125" s="15">
        <f t="shared" si="9"/>
        <v>2235.0000000000005</v>
      </c>
    </row>
    <row r="126" spans="1:12" ht="38.25" x14ac:dyDescent="0.25">
      <c r="A126" s="16"/>
      <c r="B126" s="39">
        <v>121</v>
      </c>
      <c r="C126" s="30" t="s">
        <v>151</v>
      </c>
      <c r="D126" s="31">
        <v>365511</v>
      </c>
      <c r="E126" s="32" t="s">
        <v>24</v>
      </c>
      <c r="F126" s="33">
        <v>30</v>
      </c>
      <c r="G126" s="34" t="s">
        <v>16</v>
      </c>
      <c r="H126" s="14">
        <v>29.9</v>
      </c>
      <c r="I126" s="14">
        <v>19.899999999999999</v>
      </c>
      <c r="J126" s="14">
        <v>17.57</v>
      </c>
      <c r="K126" s="24">
        <f t="shared" si="8"/>
        <v>22.456666666666667</v>
      </c>
      <c r="L126" s="15">
        <f t="shared" si="9"/>
        <v>673.7</v>
      </c>
    </row>
    <row r="127" spans="1:12" ht="38.25" x14ac:dyDescent="0.25">
      <c r="A127" s="16"/>
      <c r="B127" s="17">
        <v>122</v>
      </c>
      <c r="C127" s="18" t="s">
        <v>152</v>
      </c>
      <c r="D127" s="19">
        <v>34746</v>
      </c>
      <c r="E127" s="20" t="s">
        <v>140</v>
      </c>
      <c r="F127" s="21">
        <v>100</v>
      </c>
      <c r="G127" s="22" t="s">
        <v>16</v>
      </c>
      <c r="H127" s="38">
        <v>7.07</v>
      </c>
      <c r="I127" s="23">
        <v>7.59</v>
      </c>
      <c r="J127" s="23">
        <v>7.49</v>
      </c>
      <c r="K127" s="24">
        <f t="shared" si="8"/>
        <v>7.3833333333333329</v>
      </c>
      <c r="L127" s="15">
        <f t="shared" si="9"/>
        <v>738.33333333333326</v>
      </c>
    </row>
    <row r="128" spans="1:12" ht="63.75" x14ac:dyDescent="0.25">
      <c r="A128" s="16"/>
      <c r="B128" s="39">
        <v>123</v>
      </c>
      <c r="C128" s="41" t="s">
        <v>153</v>
      </c>
      <c r="D128" s="31">
        <v>109770</v>
      </c>
      <c r="E128" s="43" t="s">
        <v>38</v>
      </c>
      <c r="F128" s="33">
        <v>50</v>
      </c>
      <c r="G128" s="34" t="s">
        <v>16</v>
      </c>
      <c r="H128" s="14">
        <v>12.4</v>
      </c>
      <c r="I128" s="14">
        <v>9</v>
      </c>
      <c r="J128" s="14">
        <v>11.9</v>
      </c>
      <c r="K128" s="15">
        <f t="shared" si="8"/>
        <v>11.1</v>
      </c>
      <c r="L128" s="15">
        <f t="shared" si="9"/>
        <v>555</v>
      </c>
    </row>
    <row r="129" spans="1:12" ht="114.75" x14ac:dyDescent="0.25">
      <c r="A129" s="16"/>
      <c r="B129" s="17">
        <v>124</v>
      </c>
      <c r="C129" s="18" t="s">
        <v>154</v>
      </c>
      <c r="D129" s="19">
        <v>279720</v>
      </c>
      <c r="E129" s="20" t="s">
        <v>24</v>
      </c>
      <c r="F129" s="21">
        <v>10</v>
      </c>
      <c r="G129" s="22" t="s">
        <v>16</v>
      </c>
      <c r="H129" s="23">
        <v>135.82</v>
      </c>
      <c r="I129" s="23">
        <v>152.91</v>
      </c>
      <c r="J129" s="23">
        <v>86.7</v>
      </c>
      <c r="K129" s="24">
        <f t="shared" si="8"/>
        <v>125.14333333333333</v>
      </c>
      <c r="L129" s="15">
        <f t="shared" si="9"/>
        <v>1251.4333333333334</v>
      </c>
    </row>
    <row r="130" spans="1:12" ht="89.25" x14ac:dyDescent="0.25">
      <c r="A130" s="16"/>
      <c r="B130" s="39">
        <v>125</v>
      </c>
      <c r="C130" s="41" t="s">
        <v>155</v>
      </c>
      <c r="D130" s="42">
        <v>275185</v>
      </c>
      <c r="E130" s="43" t="s">
        <v>28</v>
      </c>
      <c r="F130" s="33">
        <f>288+60</f>
        <v>348</v>
      </c>
      <c r="G130" s="34" t="s">
        <v>16</v>
      </c>
      <c r="H130" s="14">
        <v>0.3</v>
      </c>
      <c r="I130" s="14">
        <v>0.2</v>
      </c>
      <c r="J130" s="14">
        <v>0.15</v>
      </c>
      <c r="K130" s="15">
        <f t="shared" si="8"/>
        <v>0.21666666666666667</v>
      </c>
      <c r="L130" s="15">
        <f t="shared" si="9"/>
        <v>75.400000000000006</v>
      </c>
    </row>
    <row r="131" spans="1:12" ht="76.5" x14ac:dyDescent="0.25">
      <c r="A131" s="16"/>
      <c r="B131" s="17">
        <v>126</v>
      </c>
      <c r="C131" s="18" t="s">
        <v>156</v>
      </c>
      <c r="D131" s="19">
        <v>389774</v>
      </c>
      <c r="E131" s="20" t="s">
        <v>28</v>
      </c>
      <c r="F131" s="21">
        <v>288</v>
      </c>
      <c r="G131" s="22" t="s">
        <v>16</v>
      </c>
      <c r="H131" s="38">
        <v>4.4000000000000004</v>
      </c>
      <c r="I131" s="23">
        <v>2.96</v>
      </c>
      <c r="J131" s="23">
        <v>4.9000000000000004</v>
      </c>
      <c r="K131" s="24">
        <f t="shared" si="8"/>
        <v>4.0866666666666669</v>
      </c>
      <c r="L131" s="15">
        <f t="shared" si="9"/>
        <v>1176.96</v>
      </c>
    </row>
    <row r="132" spans="1:12" ht="76.5" x14ac:dyDescent="0.25">
      <c r="A132" s="16"/>
      <c r="B132" s="39">
        <v>127</v>
      </c>
      <c r="C132" s="41" t="s">
        <v>157</v>
      </c>
      <c r="D132" s="31">
        <v>389775</v>
      </c>
      <c r="E132" s="43" t="s">
        <v>28</v>
      </c>
      <c r="F132" s="33">
        <f>288+60</f>
        <v>348</v>
      </c>
      <c r="G132" s="34" t="s">
        <v>16</v>
      </c>
      <c r="H132" s="14">
        <v>9.9</v>
      </c>
      <c r="I132" s="14">
        <v>4.4000000000000004</v>
      </c>
      <c r="J132" s="14">
        <v>4.9000000000000004</v>
      </c>
      <c r="K132" s="15">
        <f t="shared" si="8"/>
        <v>6.4000000000000012</v>
      </c>
      <c r="L132" s="15">
        <f t="shared" si="9"/>
        <v>2227.2000000000003</v>
      </c>
    </row>
    <row r="133" spans="1:12" ht="76.5" x14ac:dyDescent="0.25">
      <c r="A133" s="16"/>
      <c r="B133" s="17">
        <v>128</v>
      </c>
      <c r="C133" s="18" t="s">
        <v>158</v>
      </c>
      <c r="D133" s="19">
        <v>252587</v>
      </c>
      <c r="E133" s="20" t="s">
        <v>28</v>
      </c>
      <c r="F133" s="21">
        <v>288</v>
      </c>
      <c r="G133" s="22" t="s">
        <v>16</v>
      </c>
      <c r="H133" s="23">
        <v>12.3</v>
      </c>
      <c r="I133" s="23">
        <v>3.8</v>
      </c>
      <c r="J133" s="23">
        <v>4.9000000000000004</v>
      </c>
      <c r="K133" s="24">
        <f t="shared" si="8"/>
        <v>7</v>
      </c>
      <c r="L133" s="15">
        <f t="shared" si="9"/>
        <v>2016</v>
      </c>
    </row>
    <row r="134" spans="1:12" ht="25.5" x14ac:dyDescent="0.25">
      <c r="A134" s="16"/>
      <c r="B134" s="39">
        <v>129</v>
      </c>
      <c r="C134" s="41" t="s">
        <v>159</v>
      </c>
      <c r="D134" s="42">
        <v>242252</v>
      </c>
      <c r="E134" s="43" t="s">
        <v>28</v>
      </c>
      <c r="F134" s="33">
        <v>100</v>
      </c>
      <c r="G134" s="34" t="s">
        <v>16</v>
      </c>
      <c r="H134" s="14">
        <v>2.7</v>
      </c>
      <c r="I134" s="14">
        <v>3.2</v>
      </c>
      <c r="J134" s="14">
        <v>6.49</v>
      </c>
      <c r="K134" s="15">
        <f t="shared" si="8"/>
        <v>4.13</v>
      </c>
      <c r="L134" s="15">
        <f t="shared" si="9"/>
        <v>413</v>
      </c>
    </row>
    <row r="135" spans="1:12" ht="76.5" x14ac:dyDescent="0.25">
      <c r="A135" s="16"/>
      <c r="B135" s="17">
        <v>130</v>
      </c>
      <c r="C135" s="18" t="s">
        <v>160</v>
      </c>
      <c r="D135" s="19">
        <v>150058</v>
      </c>
      <c r="E135" s="20" t="s">
        <v>28</v>
      </c>
      <c r="F135" s="21">
        <v>100</v>
      </c>
      <c r="G135" s="22" t="s">
        <v>16</v>
      </c>
      <c r="H135" s="23">
        <v>14.9</v>
      </c>
      <c r="I135" s="23">
        <v>11.5</v>
      </c>
      <c r="J135" s="23">
        <v>13.9</v>
      </c>
      <c r="K135" s="24">
        <f t="shared" si="8"/>
        <v>13.433333333333332</v>
      </c>
      <c r="L135" s="15">
        <f t="shared" si="9"/>
        <v>1343.3333333333333</v>
      </c>
    </row>
    <row r="136" spans="1:12" ht="63.75" x14ac:dyDescent="0.25">
      <c r="A136" s="16"/>
      <c r="B136" s="39">
        <v>131</v>
      </c>
      <c r="C136" s="41" t="s">
        <v>161</v>
      </c>
      <c r="D136" s="42">
        <v>150058</v>
      </c>
      <c r="E136" s="43" t="s">
        <v>28</v>
      </c>
      <c r="F136" s="33">
        <f>200+30</f>
        <v>230</v>
      </c>
      <c r="G136" s="34" t="s">
        <v>16</v>
      </c>
      <c r="H136" s="37">
        <v>5.99</v>
      </c>
      <c r="I136" s="14">
        <v>6.32</v>
      </c>
      <c r="J136" s="14">
        <v>6.95</v>
      </c>
      <c r="K136" s="15">
        <f t="shared" si="8"/>
        <v>6.4200000000000008</v>
      </c>
      <c r="L136" s="15">
        <f t="shared" si="9"/>
        <v>1476.6000000000001</v>
      </c>
    </row>
    <row r="137" spans="1:12" ht="25.5" x14ac:dyDescent="0.25">
      <c r="A137" s="16"/>
      <c r="B137" s="17">
        <v>132</v>
      </c>
      <c r="C137" s="18" t="s">
        <v>162</v>
      </c>
      <c r="D137" s="19">
        <v>63320</v>
      </c>
      <c r="E137" s="20" t="s">
        <v>163</v>
      </c>
      <c r="F137" s="21">
        <v>100</v>
      </c>
      <c r="G137" s="22" t="s">
        <v>16</v>
      </c>
      <c r="H137" s="38">
        <v>7.2</v>
      </c>
      <c r="I137" s="23">
        <v>2.2000000000000002</v>
      </c>
      <c r="J137" s="23">
        <v>3.5</v>
      </c>
      <c r="K137" s="24">
        <f t="shared" si="8"/>
        <v>4.3</v>
      </c>
      <c r="L137" s="15">
        <f t="shared" si="9"/>
        <v>430</v>
      </c>
    </row>
    <row r="138" spans="1:12" ht="25.5" x14ac:dyDescent="0.25">
      <c r="A138" s="16"/>
      <c r="B138" s="39">
        <v>133</v>
      </c>
      <c r="C138" s="41" t="s">
        <v>164</v>
      </c>
      <c r="D138" s="31">
        <v>63320</v>
      </c>
      <c r="E138" s="43" t="s">
        <v>163</v>
      </c>
      <c r="F138" s="33">
        <v>100</v>
      </c>
      <c r="G138" s="34" t="s">
        <v>16</v>
      </c>
      <c r="H138" s="37">
        <v>7.2</v>
      </c>
      <c r="I138" s="14">
        <v>2.2000000000000002</v>
      </c>
      <c r="J138" s="14">
        <v>3.5</v>
      </c>
      <c r="K138" s="15">
        <f t="shared" si="8"/>
        <v>4.3</v>
      </c>
      <c r="L138" s="15">
        <f t="shared" si="9"/>
        <v>430</v>
      </c>
    </row>
    <row r="139" spans="1:12" ht="25.5" x14ac:dyDescent="0.25">
      <c r="A139" s="16"/>
      <c r="B139" s="17">
        <v>134</v>
      </c>
      <c r="C139" s="18" t="s">
        <v>165</v>
      </c>
      <c r="D139" s="19">
        <v>63320</v>
      </c>
      <c r="E139" s="20" t="s">
        <v>163</v>
      </c>
      <c r="F139" s="21">
        <v>100</v>
      </c>
      <c r="G139" s="22" t="s">
        <v>16</v>
      </c>
      <c r="H139" s="38">
        <v>7.2</v>
      </c>
      <c r="I139" s="23">
        <v>2.2000000000000002</v>
      </c>
      <c r="J139" s="23">
        <v>3.5</v>
      </c>
      <c r="K139" s="15">
        <f t="shared" si="8"/>
        <v>4.3</v>
      </c>
      <c r="L139" s="15">
        <f t="shared" si="9"/>
        <v>430</v>
      </c>
    </row>
    <row r="140" spans="1:12" ht="51" x14ac:dyDescent="0.25">
      <c r="A140" s="16"/>
      <c r="B140" s="39">
        <v>135</v>
      </c>
      <c r="C140" s="30" t="s">
        <v>166</v>
      </c>
      <c r="D140" s="31">
        <v>397768</v>
      </c>
      <c r="E140" s="32" t="s">
        <v>38</v>
      </c>
      <c r="F140" s="33">
        <v>300</v>
      </c>
      <c r="G140" s="34" t="s">
        <v>16</v>
      </c>
      <c r="H140" s="37">
        <v>8.9</v>
      </c>
      <c r="I140" s="14">
        <v>5.1100000000000003</v>
      </c>
      <c r="J140" s="14">
        <v>3.5</v>
      </c>
      <c r="K140" s="24">
        <f t="shared" si="8"/>
        <v>5.8366666666666669</v>
      </c>
      <c r="L140" s="15">
        <f t="shared" si="9"/>
        <v>1751</v>
      </c>
    </row>
    <row r="141" spans="1:12" ht="102" x14ac:dyDescent="0.25">
      <c r="A141" s="16"/>
      <c r="B141" s="17">
        <v>136</v>
      </c>
      <c r="C141" s="27" t="s">
        <v>167</v>
      </c>
      <c r="D141" s="19">
        <v>150871</v>
      </c>
      <c r="E141" s="28" t="s">
        <v>28</v>
      </c>
      <c r="F141" s="21">
        <f>288+30</f>
        <v>318</v>
      </c>
      <c r="G141" s="22" t="s">
        <v>16</v>
      </c>
      <c r="H141" s="23">
        <v>4.8</v>
      </c>
      <c r="I141" s="23">
        <v>4</v>
      </c>
      <c r="J141" s="38">
        <v>5.29</v>
      </c>
      <c r="K141" s="15">
        <f t="shared" si="8"/>
        <v>4.6966666666666663</v>
      </c>
      <c r="L141" s="15">
        <f t="shared" si="9"/>
        <v>1493.54</v>
      </c>
    </row>
    <row r="142" spans="1:12" ht="114.75" x14ac:dyDescent="0.25">
      <c r="A142" s="16"/>
      <c r="B142" s="39">
        <v>137</v>
      </c>
      <c r="C142" s="30" t="s">
        <v>168</v>
      </c>
      <c r="D142" s="31">
        <v>150871</v>
      </c>
      <c r="E142" s="32" t="s">
        <v>28</v>
      </c>
      <c r="F142" s="33">
        <f>288+30</f>
        <v>318</v>
      </c>
      <c r="G142" s="34" t="s">
        <v>16</v>
      </c>
      <c r="H142" s="14">
        <v>4.8</v>
      </c>
      <c r="I142" s="14">
        <v>4</v>
      </c>
      <c r="J142" s="37">
        <v>5.29</v>
      </c>
      <c r="K142" s="24">
        <f t="shared" si="8"/>
        <v>4.6966666666666663</v>
      </c>
      <c r="L142" s="15">
        <f t="shared" si="9"/>
        <v>1493.54</v>
      </c>
    </row>
    <row r="143" spans="1:12" ht="114.75" x14ac:dyDescent="0.25">
      <c r="A143" s="16"/>
      <c r="B143" s="17">
        <v>138</v>
      </c>
      <c r="C143" s="27" t="s">
        <v>169</v>
      </c>
      <c r="D143" s="36">
        <v>150871</v>
      </c>
      <c r="E143" s="28" t="s">
        <v>28</v>
      </c>
      <c r="F143" s="21">
        <f>288+30</f>
        <v>318</v>
      </c>
      <c r="G143" s="22" t="s">
        <v>16</v>
      </c>
      <c r="H143" s="23">
        <v>4.8</v>
      </c>
      <c r="I143" s="23">
        <v>4</v>
      </c>
      <c r="J143" s="38">
        <v>5.29</v>
      </c>
      <c r="K143" s="15">
        <f t="shared" si="8"/>
        <v>4.6966666666666663</v>
      </c>
      <c r="L143" s="15">
        <f t="shared" si="9"/>
        <v>1493.54</v>
      </c>
    </row>
    <row r="144" spans="1:12" ht="114.75" x14ac:dyDescent="0.25">
      <c r="A144" s="16"/>
      <c r="B144" s="39">
        <v>139</v>
      </c>
      <c r="C144" s="30" t="s">
        <v>170</v>
      </c>
      <c r="D144" s="31">
        <v>150871</v>
      </c>
      <c r="E144" s="32" t="s">
        <v>28</v>
      </c>
      <c r="F144" s="33">
        <f>288+30</f>
        <v>318</v>
      </c>
      <c r="G144" s="34" t="s">
        <v>16</v>
      </c>
      <c r="H144" s="14">
        <v>4.8</v>
      </c>
      <c r="I144" s="14">
        <v>4</v>
      </c>
      <c r="J144" s="37">
        <v>5.29</v>
      </c>
      <c r="K144" s="24">
        <f t="shared" si="8"/>
        <v>4.6966666666666663</v>
      </c>
      <c r="L144" s="15">
        <f t="shared" si="9"/>
        <v>1493.54</v>
      </c>
    </row>
    <row r="145" spans="1:12" ht="51" x14ac:dyDescent="0.25">
      <c r="A145" s="45" t="s">
        <v>52</v>
      </c>
      <c r="B145" s="48">
        <v>140</v>
      </c>
      <c r="C145" s="49" t="s">
        <v>171</v>
      </c>
      <c r="D145" s="51">
        <v>66834</v>
      </c>
      <c r="E145" s="54" t="s">
        <v>18</v>
      </c>
      <c r="F145" s="55">
        <v>192</v>
      </c>
      <c r="G145" s="22" t="s">
        <v>16</v>
      </c>
      <c r="H145" s="56"/>
      <c r="I145" s="56"/>
      <c r="J145" s="56"/>
      <c r="K145" s="57"/>
      <c r="L145" s="57"/>
    </row>
    <row r="146" spans="1:12" ht="191.25" x14ac:dyDescent="0.25">
      <c r="A146" s="7" t="s">
        <v>13</v>
      </c>
      <c r="B146" s="39">
        <v>141</v>
      </c>
      <c r="C146" s="30" t="s">
        <v>172</v>
      </c>
      <c r="D146" s="31">
        <v>63460</v>
      </c>
      <c r="E146" s="32" t="s">
        <v>28</v>
      </c>
      <c r="F146" s="33">
        <v>200</v>
      </c>
      <c r="G146" s="34" t="s">
        <v>16</v>
      </c>
      <c r="H146" s="14">
        <v>8.8000000000000007</v>
      </c>
      <c r="I146" s="14">
        <v>8.24</v>
      </c>
      <c r="J146" s="14">
        <v>9</v>
      </c>
      <c r="K146" s="24">
        <f t="shared" ref="K146:K163" si="10">AVERAGE(H146:J146)</f>
        <v>8.68</v>
      </c>
      <c r="L146" s="15">
        <f t="shared" ref="L146:L163" si="11">(K146*F146)</f>
        <v>1736</v>
      </c>
    </row>
    <row r="147" spans="1:12" ht="25.5" x14ac:dyDescent="0.25">
      <c r="A147" s="16"/>
      <c r="B147" s="17">
        <v>142</v>
      </c>
      <c r="C147" s="27" t="s">
        <v>173</v>
      </c>
      <c r="D147" s="36">
        <v>150233</v>
      </c>
      <c r="E147" s="28" t="s">
        <v>28</v>
      </c>
      <c r="F147" s="21">
        <v>100</v>
      </c>
      <c r="G147" s="22" t="s">
        <v>16</v>
      </c>
      <c r="H147" s="23">
        <v>19.899999999999999</v>
      </c>
      <c r="I147" s="23">
        <v>18.98</v>
      </c>
      <c r="J147" s="23">
        <v>23.53</v>
      </c>
      <c r="K147" s="15">
        <f t="shared" si="10"/>
        <v>20.803333333333331</v>
      </c>
      <c r="L147" s="15">
        <f t="shared" si="11"/>
        <v>2080.333333333333</v>
      </c>
    </row>
    <row r="148" spans="1:12" ht="25.5" x14ac:dyDescent="0.25">
      <c r="A148" s="16"/>
      <c r="B148" s="39">
        <v>143</v>
      </c>
      <c r="C148" s="30" t="s">
        <v>174</v>
      </c>
      <c r="D148" s="31">
        <v>137057</v>
      </c>
      <c r="E148" s="32" t="s">
        <v>106</v>
      </c>
      <c r="F148" s="33">
        <v>50</v>
      </c>
      <c r="G148" s="34" t="s">
        <v>16</v>
      </c>
      <c r="H148" s="14">
        <v>3.9</v>
      </c>
      <c r="I148" s="14">
        <v>4.34</v>
      </c>
      <c r="J148" s="14"/>
      <c r="K148" s="24">
        <f t="shared" si="10"/>
        <v>4.12</v>
      </c>
      <c r="L148" s="15">
        <f t="shared" si="11"/>
        <v>206</v>
      </c>
    </row>
    <row r="149" spans="1:12" ht="25.5" x14ac:dyDescent="0.25">
      <c r="A149" s="16"/>
      <c r="B149" s="17">
        <v>144</v>
      </c>
      <c r="C149" s="27" t="s">
        <v>175</v>
      </c>
      <c r="D149" s="36">
        <v>137057</v>
      </c>
      <c r="E149" s="28" t="s">
        <v>28</v>
      </c>
      <c r="F149" s="21">
        <v>100</v>
      </c>
      <c r="G149" s="22" t="s">
        <v>16</v>
      </c>
      <c r="H149" s="23">
        <v>4.5</v>
      </c>
      <c r="I149" s="23">
        <v>6.9</v>
      </c>
      <c r="J149" s="23">
        <v>8.34</v>
      </c>
      <c r="K149" s="15">
        <f t="shared" si="10"/>
        <v>6.580000000000001</v>
      </c>
      <c r="L149" s="15">
        <f t="shared" si="11"/>
        <v>658.00000000000011</v>
      </c>
    </row>
    <row r="150" spans="1:12" ht="89.25" x14ac:dyDescent="0.25">
      <c r="A150" s="16"/>
      <c r="B150" s="39">
        <v>145</v>
      </c>
      <c r="C150" s="30" t="s">
        <v>176</v>
      </c>
      <c r="D150" s="31">
        <v>137057</v>
      </c>
      <c r="E150" s="32" t="s">
        <v>129</v>
      </c>
      <c r="F150" s="33">
        <v>20</v>
      </c>
      <c r="G150" s="34" t="s">
        <v>16</v>
      </c>
      <c r="H150" s="14">
        <v>169</v>
      </c>
      <c r="I150" s="14">
        <v>179.9</v>
      </c>
      <c r="J150" s="14">
        <v>149.88999999999999</v>
      </c>
      <c r="K150" s="24">
        <f t="shared" si="10"/>
        <v>166.26333333333332</v>
      </c>
      <c r="L150" s="15">
        <f t="shared" si="11"/>
        <v>3325.2666666666664</v>
      </c>
    </row>
    <row r="151" spans="1:12" ht="51" x14ac:dyDescent="0.25">
      <c r="A151" s="16"/>
      <c r="B151" s="17">
        <v>146</v>
      </c>
      <c r="C151" s="27" t="s">
        <v>177</v>
      </c>
      <c r="D151" s="19">
        <v>965</v>
      </c>
      <c r="E151" s="28" t="s">
        <v>70</v>
      </c>
      <c r="F151" s="21">
        <v>500</v>
      </c>
      <c r="G151" s="22" t="s">
        <v>16</v>
      </c>
      <c r="H151" s="38">
        <v>0.15</v>
      </c>
      <c r="I151" s="23">
        <v>7.0000000000000007E-2</v>
      </c>
      <c r="J151" s="23">
        <v>0.08</v>
      </c>
      <c r="K151" s="15">
        <f t="shared" si="10"/>
        <v>9.9999999999999992E-2</v>
      </c>
      <c r="L151" s="15">
        <f t="shared" si="11"/>
        <v>49.999999999999993</v>
      </c>
    </row>
    <row r="152" spans="1:12" ht="51" x14ac:dyDescent="0.25">
      <c r="A152" s="16"/>
      <c r="B152" s="39">
        <v>147</v>
      </c>
      <c r="C152" s="30" t="s">
        <v>178</v>
      </c>
      <c r="D152" s="31">
        <v>965</v>
      </c>
      <c r="E152" s="32" t="s">
        <v>129</v>
      </c>
      <c r="F152" s="33">
        <v>50</v>
      </c>
      <c r="G152" s="34" t="s">
        <v>16</v>
      </c>
      <c r="H152" s="37">
        <v>25.3</v>
      </c>
      <c r="I152" s="14">
        <v>21.5</v>
      </c>
      <c r="J152" s="14">
        <v>20</v>
      </c>
      <c r="K152" s="15">
        <f t="shared" si="10"/>
        <v>22.266666666666666</v>
      </c>
      <c r="L152" s="15">
        <f t="shared" si="11"/>
        <v>1113.3333333333333</v>
      </c>
    </row>
    <row r="153" spans="1:12" ht="51" x14ac:dyDescent="0.25">
      <c r="A153" s="16"/>
      <c r="B153" s="17">
        <v>148</v>
      </c>
      <c r="C153" s="18" t="s">
        <v>179</v>
      </c>
      <c r="D153" s="19">
        <v>965</v>
      </c>
      <c r="E153" s="20" t="s">
        <v>129</v>
      </c>
      <c r="F153" s="21">
        <v>150</v>
      </c>
      <c r="G153" s="22" t="s">
        <v>16</v>
      </c>
      <c r="H153" s="38">
        <v>6.49</v>
      </c>
      <c r="I153" s="23">
        <v>6.35</v>
      </c>
      <c r="J153" s="23">
        <v>6.9</v>
      </c>
      <c r="K153" s="24">
        <f t="shared" si="10"/>
        <v>6.580000000000001</v>
      </c>
      <c r="L153" s="15">
        <f t="shared" si="11"/>
        <v>987.00000000000011</v>
      </c>
    </row>
    <row r="154" spans="1:12" ht="63.75" x14ac:dyDescent="0.25">
      <c r="A154" s="16"/>
      <c r="B154" s="39">
        <v>149</v>
      </c>
      <c r="C154" s="41" t="s">
        <v>180</v>
      </c>
      <c r="D154" s="31">
        <v>965</v>
      </c>
      <c r="E154" s="43" t="s">
        <v>129</v>
      </c>
      <c r="F154" s="33">
        <v>100</v>
      </c>
      <c r="G154" s="34" t="s">
        <v>16</v>
      </c>
      <c r="H154" s="37">
        <v>1.59</v>
      </c>
      <c r="I154" s="14">
        <v>0.75</v>
      </c>
      <c r="J154" s="14">
        <v>0.82</v>
      </c>
      <c r="K154" s="15">
        <f t="shared" si="10"/>
        <v>1.0533333333333332</v>
      </c>
      <c r="L154" s="15">
        <f t="shared" si="11"/>
        <v>105.33333333333333</v>
      </c>
    </row>
    <row r="155" spans="1:12" ht="25.5" x14ac:dyDescent="0.25">
      <c r="A155" s="16"/>
      <c r="B155" s="17">
        <v>150</v>
      </c>
      <c r="C155" s="18" t="s">
        <v>181</v>
      </c>
      <c r="D155" s="19">
        <v>965</v>
      </c>
      <c r="E155" s="20" t="s">
        <v>70</v>
      </c>
      <c r="F155" s="21">
        <v>3000</v>
      </c>
      <c r="G155" s="22" t="s">
        <v>16</v>
      </c>
      <c r="H155" s="23"/>
      <c r="I155" s="23">
        <v>0.14000000000000001</v>
      </c>
      <c r="J155" s="23">
        <v>0.15</v>
      </c>
      <c r="K155" s="24">
        <f t="shared" si="10"/>
        <v>0.14500000000000002</v>
      </c>
      <c r="L155" s="15">
        <f t="shared" si="11"/>
        <v>435.00000000000006</v>
      </c>
    </row>
    <row r="156" spans="1:12" ht="63.75" x14ac:dyDescent="0.25">
      <c r="A156" s="16"/>
      <c r="B156" s="39">
        <v>151</v>
      </c>
      <c r="C156" s="41" t="s">
        <v>182</v>
      </c>
      <c r="D156" s="42">
        <v>965</v>
      </c>
      <c r="E156" s="43" t="s">
        <v>15</v>
      </c>
      <c r="F156" s="33">
        <v>200</v>
      </c>
      <c r="G156" s="34" t="s">
        <v>16</v>
      </c>
      <c r="H156" s="14">
        <v>53.2</v>
      </c>
      <c r="I156" s="14">
        <v>57.6</v>
      </c>
      <c r="J156" s="14">
        <v>51.68</v>
      </c>
      <c r="K156" s="15">
        <f t="shared" si="10"/>
        <v>54.160000000000004</v>
      </c>
      <c r="L156" s="15">
        <f t="shared" si="11"/>
        <v>10832</v>
      </c>
    </row>
    <row r="157" spans="1:12" ht="51" x14ac:dyDescent="0.25">
      <c r="A157" s="16"/>
      <c r="B157" s="17">
        <v>152</v>
      </c>
      <c r="C157" s="18" t="s">
        <v>183</v>
      </c>
      <c r="D157" s="19">
        <v>965</v>
      </c>
      <c r="E157" s="20" t="s">
        <v>129</v>
      </c>
      <c r="F157" s="21">
        <v>100</v>
      </c>
      <c r="G157" s="22" t="s">
        <v>16</v>
      </c>
      <c r="H157" s="23">
        <v>89.9</v>
      </c>
      <c r="I157" s="23">
        <v>42.54</v>
      </c>
      <c r="J157" s="23">
        <v>44.2</v>
      </c>
      <c r="K157" s="24">
        <f t="shared" si="10"/>
        <v>58.879999999999995</v>
      </c>
      <c r="L157" s="15">
        <f t="shared" si="11"/>
        <v>5888</v>
      </c>
    </row>
    <row r="158" spans="1:12" ht="51" x14ac:dyDescent="0.25">
      <c r="A158" s="16"/>
      <c r="B158" s="39">
        <v>153</v>
      </c>
      <c r="C158" s="41" t="s">
        <v>184</v>
      </c>
      <c r="D158" s="31">
        <v>965</v>
      </c>
      <c r="E158" s="43" t="s">
        <v>129</v>
      </c>
      <c r="F158" s="33">
        <v>100</v>
      </c>
      <c r="G158" s="34" t="s">
        <v>16</v>
      </c>
      <c r="H158" s="14">
        <v>169.8</v>
      </c>
      <c r="I158" s="14">
        <v>158.80000000000001</v>
      </c>
      <c r="J158" s="14">
        <f>J157*2</f>
        <v>88.4</v>
      </c>
      <c r="K158" s="15">
        <f t="shared" si="10"/>
        <v>139</v>
      </c>
      <c r="L158" s="15">
        <f t="shared" si="11"/>
        <v>13900</v>
      </c>
    </row>
    <row r="159" spans="1:12" ht="51" x14ac:dyDescent="0.25">
      <c r="A159" s="16"/>
      <c r="B159" s="17">
        <v>154</v>
      </c>
      <c r="C159" s="18" t="s">
        <v>185</v>
      </c>
      <c r="D159" s="19">
        <v>965</v>
      </c>
      <c r="E159" s="20" t="s">
        <v>186</v>
      </c>
      <c r="F159" s="21">
        <v>5</v>
      </c>
      <c r="G159" s="22" t="s">
        <v>16</v>
      </c>
      <c r="H159" s="23">
        <v>198</v>
      </c>
      <c r="I159" s="23">
        <v>167.5</v>
      </c>
      <c r="J159" s="23">
        <v>160</v>
      </c>
      <c r="K159" s="24">
        <f t="shared" si="10"/>
        <v>175.16666666666666</v>
      </c>
      <c r="L159" s="15">
        <f t="shared" si="11"/>
        <v>875.83333333333326</v>
      </c>
    </row>
    <row r="160" spans="1:12" ht="38.25" x14ac:dyDescent="0.25">
      <c r="A160" s="16"/>
      <c r="B160" s="39">
        <v>155</v>
      </c>
      <c r="C160" s="41" t="s">
        <v>187</v>
      </c>
      <c r="D160" s="42">
        <v>965</v>
      </c>
      <c r="E160" s="43" t="s">
        <v>70</v>
      </c>
      <c r="F160" s="33">
        <v>5000</v>
      </c>
      <c r="G160" s="34" t="s">
        <v>16</v>
      </c>
      <c r="H160" s="14">
        <v>0.8</v>
      </c>
      <c r="I160" s="14">
        <v>0.62</v>
      </c>
      <c r="J160" s="14">
        <v>1.08</v>
      </c>
      <c r="K160" s="15">
        <f t="shared" si="10"/>
        <v>0.83333333333333337</v>
      </c>
      <c r="L160" s="15">
        <f t="shared" si="11"/>
        <v>4166.666666666667</v>
      </c>
    </row>
    <row r="161" spans="1:15" ht="38.25" x14ac:dyDescent="0.25">
      <c r="A161" s="16"/>
      <c r="B161" s="17">
        <v>156</v>
      </c>
      <c r="C161" s="18" t="s">
        <v>188</v>
      </c>
      <c r="D161" s="19">
        <v>965</v>
      </c>
      <c r="E161" s="20" t="s">
        <v>38</v>
      </c>
      <c r="F161" s="21">
        <f>3000+600</f>
        <v>3600</v>
      </c>
      <c r="G161" s="22" t="s">
        <v>16</v>
      </c>
      <c r="H161" s="23">
        <v>17.8</v>
      </c>
      <c r="I161" s="23">
        <v>19.18</v>
      </c>
      <c r="J161" s="23">
        <v>18.7</v>
      </c>
      <c r="K161" s="24">
        <f t="shared" si="10"/>
        <v>18.560000000000002</v>
      </c>
      <c r="L161" s="15">
        <f t="shared" si="11"/>
        <v>66816.000000000015</v>
      </c>
    </row>
    <row r="162" spans="1:15" ht="63.75" x14ac:dyDescent="0.25">
      <c r="A162" s="16"/>
      <c r="B162" s="39">
        <v>157</v>
      </c>
      <c r="C162" s="41" t="s">
        <v>189</v>
      </c>
      <c r="D162" s="42">
        <v>965</v>
      </c>
      <c r="E162" s="43" t="s">
        <v>38</v>
      </c>
      <c r="F162" s="33">
        <v>3000</v>
      </c>
      <c r="G162" s="34" t="s">
        <v>16</v>
      </c>
      <c r="H162" s="14">
        <v>29.8</v>
      </c>
      <c r="I162" s="37">
        <v>13.3</v>
      </c>
      <c r="J162" s="14">
        <v>16.899999999999999</v>
      </c>
      <c r="K162" s="15">
        <f t="shared" si="10"/>
        <v>20</v>
      </c>
      <c r="L162" s="15">
        <f t="shared" si="11"/>
        <v>60000</v>
      </c>
    </row>
    <row r="163" spans="1:15" ht="51" x14ac:dyDescent="0.25">
      <c r="A163" s="16"/>
      <c r="B163" s="17">
        <v>158</v>
      </c>
      <c r="C163" s="18" t="s">
        <v>190</v>
      </c>
      <c r="D163" s="19">
        <v>965</v>
      </c>
      <c r="E163" s="20" t="s">
        <v>24</v>
      </c>
      <c r="F163" s="21">
        <v>150</v>
      </c>
      <c r="G163" s="22" t="s">
        <v>16</v>
      </c>
      <c r="H163" s="23">
        <v>89.9</v>
      </c>
      <c r="I163" s="23">
        <v>62.9</v>
      </c>
      <c r="J163" s="23">
        <v>68.5</v>
      </c>
      <c r="K163" s="24">
        <f t="shared" si="10"/>
        <v>73.766666666666666</v>
      </c>
      <c r="L163" s="15">
        <f t="shared" si="11"/>
        <v>11065</v>
      </c>
    </row>
    <row r="164" spans="1:15" ht="89.25" x14ac:dyDescent="0.25">
      <c r="A164" s="45" t="s">
        <v>52</v>
      </c>
      <c r="B164" s="48">
        <v>159</v>
      </c>
      <c r="C164" s="49" t="s">
        <v>191</v>
      </c>
      <c r="D164" s="31">
        <v>138282</v>
      </c>
      <c r="E164" s="43" t="s">
        <v>28</v>
      </c>
      <c r="F164" s="33">
        <v>500</v>
      </c>
      <c r="G164" s="34" t="s">
        <v>16</v>
      </c>
      <c r="H164" s="14"/>
      <c r="I164" s="14"/>
      <c r="J164" s="14"/>
      <c r="K164" s="15"/>
      <c r="L164" s="15"/>
      <c r="O164" s="58"/>
    </row>
    <row r="165" spans="1:15" ht="25.5" x14ac:dyDescent="0.25">
      <c r="A165" s="16"/>
      <c r="B165" s="17">
        <v>160</v>
      </c>
      <c r="C165" s="18" t="s">
        <v>192</v>
      </c>
      <c r="D165" s="19">
        <v>138282</v>
      </c>
      <c r="E165" s="20" t="s">
        <v>28</v>
      </c>
      <c r="F165" s="21">
        <v>500</v>
      </c>
      <c r="G165" s="22" t="s">
        <v>16</v>
      </c>
      <c r="H165" s="38">
        <v>0.59</v>
      </c>
      <c r="I165" s="23">
        <v>0.5</v>
      </c>
      <c r="J165" s="23">
        <v>0.6</v>
      </c>
      <c r="K165" s="15">
        <f t="shared" ref="K165:K196" si="12">AVERAGE(H165:J165)</f>
        <v>0.56333333333333335</v>
      </c>
      <c r="L165" s="15">
        <f t="shared" ref="L165:L196" si="13">(K165*F165)</f>
        <v>281.66666666666669</v>
      </c>
    </row>
    <row r="166" spans="1:15" ht="63.75" x14ac:dyDescent="0.25">
      <c r="A166" s="16"/>
      <c r="B166" s="39">
        <v>161</v>
      </c>
      <c r="C166" s="30" t="s">
        <v>193</v>
      </c>
      <c r="D166" s="31">
        <v>138282</v>
      </c>
      <c r="E166" s="32" t="s">
        <v>28</v>
      </c>
      <c r="F166" s="33">
        <f>200+250</f>
        <v>450</v>
      </c>
      <c r="G166" s="34" t="s">
        <v>16</v>
      </c>
      <c r="H166" s="14">
        <v>4.0999999999999996</v>
      </c>
      <c r="I166" s="14">
        <v>3.25</v>
      </c>
      <c r="J166" s="14">
        <v>1.99</v>
      </c>
      <c r="K166" s="24">
        <f t="shared" si="12"/>
        <v>3.1133333333333333</v>
      </c>
      <c r="L166" s="15">
        <f t="shared" si="13"/>
        <v>1401</v>
      </c>
    </row>
    <row r="167" spans="1:15" ht="102" x14ac:dyDescent="0.25">
      <c r="A167" s="16"/>
      <c r="B167" s="17">
        <v>162</v>
      </c>
      <c r="C167" s="27" t="s">
        <v>194</v>
      </c>
      <c r="D167" s="19">
        <v>138282</v>
      </c>
      <c r="E167" s="28" t="s">
        <v>28</v>
      </c>
      <c r="F167" s="21">
        <v>500</v>
      </c>
      <c r="G167" s="22" t="s">
        <v>16</v>
      </c>
      <c r="H167" s="23">
        <v>4.46</v>
      </c>
      <c r="I167" s="23">
        <v>4.3499999999999996</v>
      </c>
      <c r="J167" s="23">
        <v>4.32</v>
      </c>
      <c r="K167" s="15">
        <f t="shared" si="12"/>
        <v>4.376666666666666</v>
      </c>
      <c r="L167" s="15">
        <f t="shared" si="13"/>
        <v>2188.333333333333</v>
      </c>
    </row>
    <row r="168" spans="1:15" ht="76.5" x14ac:dyDescent="0.25">
      <c r="A168" s="16"/>
      <c r="B168" s="39">
        <v>163</v>
      </c>
      <c r="C168" s="30" t="s">
        <v>195</v>
      </c>
      <c r="D168" s="31">
        <v>138282</v>
      </c>
      <c r="E168" s="32" t="s">
        <v>28</v>
      </c>
      <c r="F168" s="33">
        <v>400</v>
      </c>
      <c r="G168" s="34" t="s">
        <v>16</v>
      </c>
      <c r="H168" s="14">
        <v>3.18</v>
      </c>
      <c r="I168" s="14">
        <v>2.75</v>
      </c>
      <c r="J168" s="14">
        <v>2.99</v>
      </c>
      <c r="K168" s="24">
        <f t="shared" si="12"/>
        <v>2.9733333333333332</v>
      </c>
      <c r="L168" s="15">
        <f t="shared" si="13"/>
        <v>1189.3333333333333</v>
      </c>
    </row>
    <row r="169" spans="1:15" ht="76.5" x14ac:dyDescent="0.25">
      <c r="A169" s="16"/>
      <c r="B169" s="17">
        <v>164</v>
      </c>
      <c r="C169" s="27" t="s">
        <v>196</v>
      </c>
      <c r="D169" s="19">
        <v>138282</v>
      </c>
      <c r="E169" s="28" t="s">
        <v>28</v>
      </c>
      <c r="F169" s="21">
        <v>400</v>
      </c>
      <c r="G169" s="22" t="s">
        <v>16</v>
      </c>
      <c r="H169" s="23">
        <v>3.18</v>
      </c>
      <c r="I169" s="23">
        <v>2.75</v>
      </c>
      <c r="J169" s="23">
        <v>2.99</v>
      </c>
      <c r="K169" s="15">
        <f t="shared" si="12"/>
        <v>2.9733333333333332</v>
      </c>
      <c r="L169" s="15">
        <f t="shared" si="13"/>
        <v>1189.3333333333333</v>
      </c>
    </row>
    <row r="170" spans="1:15" ht="76.5" x14ac:dyDescent="0.25">
      <c r="A170" s="16"/>
      <c r="B170" s="39">
        <v>165</v>
      </c>
      <c r="C170" s="30" t="s">
        <v>197</v>
      </c>
      <c r="D170" s="31">
        <v>138282</v>
      </c>
      <c r="E170" s="32" t="s">
        <v>28</v>
      </c>
      <c r="F170" s="33">
        <v>400</v>
      </c>
      <c r="G170" s="34" t="s">
        <v>16</v>
      </c>
      <c r="H170" s="14">
        <v>3.18</v>
      </c>
      <c r="I170" s="14">
        <v>2.75</v>
      </c>
      <c r="J170" s="14">
        <v>2.99</v>
      </c>
      <c r="K170" s="24">
        <f t="shared" si="12"/>
        <v>2.9733333333333332</v>
      </c>
      <c r="L170" s="15">
        <f t="shared" si="13"/>
        <v>1189.3333333333333</v>
      </c>
    </row>
    <row r="171" spans="1:15" ht="76.5" x14ac:dyDescent="0.25">
      <c r="A171" s="16"/>
      <c r="B171" s="17">
        <v>166</v>
      </c>
      <c r="C171" s="27" t="s">
        <v>198</v>
      </c>
      <c r="D171" s="19">
        <v>138282</v>
      </c>
      <c r="E171" s="28" t="s">
        <v>28</v>
      </c>
      <c r="F171" s="21">
        <v>400</v>
      </c>
      <c r="G171" s="22" t="s">
        <v>16</v>
      </c>
      <c r="H171" s="23">
        <v>3.18</v>
      </c>
      <c r="I171" s="23">
        <v>2.75</v>
      </c>
      <c r="J171" s="23">
        <v>2.99</v>
      </c>
      <c r="K171" s="15">
        <f t="shared" si="12"/>
        <v>2.9733333333333332</v>
      </c>
      <c r="L171" s="15">
        <f t="shared" si="13"/>
        <v>1189.3333333333333</v>
      </c>
    </row>
    <row r="172" spans="1:15" ht="76.5" x14ac:dyDescent="0.25">
      <c r="A172" s="16"/>
      <c r="B172" s="39">
        <v>167</v>
      </c>
      <c r="C172" s="30" t="s">
        <v>199</v>
      </c>
      <c r="D172" s="31">
        <v>138282</v>
      </c>
      <c r="E172" s="32" t="s">
        <v>28</v>
      </c>
      <c r="F172" s="33">
        <v>400</v>
      </c>
      <c r="G172" s="34" t="s">
        <v>16</v>
      </c>
      <c r="H172" s="14">
        <v>3.18</v>
      </c>
      <c r="I172" s="14">
        <v>2.75</v>
      </c>
      <c r="J172" s="14">
        <v>2.99</v>
      </c>
      <c r="K172" s="24">
        <f t="shared" si="12"/>
        <v>2.9733333333333332</v>
      </c>
      <c r="L172" s="15">
        <f t="shared" si="13"/>
        <v>1189.3333333333333</v>
      </c>
    </row>
    <row r="173" spans="1:15" ht="51" x14ac:dyDescent="0.25">
      <c r="A173" s="16"/>
      <c r="B173" s="17">
        <v>168</v>
      </c>
      <c r="C173" s="27" t="s">
        <v>200</v>
      </c>
      <c r="D173" s="19">
        <v>138282</v>
      </c>
      <c r="E173" s="28" t="s">
        <v>28</v>
      </c>
      <c r="F173" s="21">
        <v>400</v>
      </c>
      <c r="G173" s="22" t="s">
        <v>16</v>
      </c>
      <c r="H173" s="23">
        <v>3.1</v>
      </c>
      <c r="I173" s="23">
        <v>1.05</v>
      </c>
      <c r="J173" s="23">
        <v>1.65</v>
      </c>
      <c r="K173" s="15">
        <f t="shared" si="12"/>
        <v>1.9333333333333336</v>
      </c>
      <c r="L173" s="15">
        <f t="shared" si="13"/>
        <v>773.33333333333348</v>
      </c>
    </row>
    <row r="174" spans="1:15" ht="76.5" x14ac:dyDescent="0.25">
      <c r="A174" s="16"/>
      <c r="B174" s="39">
        <v>169</v>
      </c>
      <c r="C174" s="30" t="s">
        <v>201</v>
      </c>
      <c r="D174" s="31">
        <v>138282</v>
      </c>
      <c r="E174" s="32" t="s">
        <v>28</v>
      </c>
      <c r="F174" s="33">
        <v>300</v>
      </c>
      <c r="G174" s="34" t="s">
        <v>16</v>
      </c>
      <c r="H174" s="14">
        <v>5.15</v>
      </c>
      <c r="I174" s="14">
        <v>4.58</v>
      </c>
      <c r="J174" s="14">
        <v>3.25</v>
      </c>
      <c r="K174" s="24">
        <f t="shared" si="12"/>
        <v>4.3266666666666671</v>
      </c>
      <c r="L174" s="15">
        <f t="shared" si="13"/>
        <v>1298.0000000000002</v>
      </c>
    </row>
    <row r="175" spans="1:15" x14ac:dyDescent="0.25">
      <c r="A175" s="16"/>
      <c r="B175" s="17">
        <v>170</v>
      </c>
      <c r="C175" s="27" t="s">
        <v>202</v>
      </c>
      <c r="D175" s="36">
        <v>150233</v>
      </c>
      <c r="E175" s="28" t="s">
        <v>28</v>
      </c>
      <c r="F175" s="21">
        <v>200</v>
      </c>
      <c r="G175" s="22" t="s">
        <v>16</v>
      </c>
      <c r="H175" s="23">
        <v>3.9</v>
      </c>
      <c r="I175" s="23">
        <v>2.35</v>
      </c>
      <c r="J175" s="23">
        <v>2.66</v>
      </c>
      <c r="K175" s="15">
        <f t="shared" si="12"/>
        <v>2.97</v>
      </c>
      <c r="L175" s="15">
        <f t="shared" si="13"/>
        <v>594</v>
      </c>
    </row>
    <row r="176" spans="1:15" ht="51" x14ac:dyDescent="0.25">
      <c r="A176" s="16"/>
      <c r="B176" s="39">
        <v>171</v>
      </c>
      <c r="C176" s="30" t="s">
        <v>203</v>
      </c>
      <c r="D176" s="31">
        <v>202054</v>
      </c>
      <c r="E176" s="32" t="s">
        <v>24</v>
      </c>
      <c r="F176" s="33">
        <f>50+15</f>
        <v>65</v>
      </c>
      <c r="G176" s="34" t="s">
        <v>16</v>
      </c>
      <c r="H176" s="14">
        <v>3.5</v>
      </c>
      <c r="I176" s="14">
        <v>2.42</v>
      </c>
      <c r="J176" s="14">
        <v>1.6</v>
      </c>
      <c r="K176" s="24">
        <f t="shared" si="12"/>
        <v>2.5066666666666664</v>
      </c>
      <c r="L176" s="15">
        <f t="shared" si="13"/>
        <v>162.93333333333331</v>
      </c>
    </row>
    <row r="177" spans="1:12" ht="89.25" x14ac:dyDescent="0.25">
      <c r="A177" s="16"/>
      <c r="B177" s="17">
        <v>172</v>
      </c>
      <c r="C177" s="27" t="s">
        <v>204</v>
      </c>
      <c r="D177" s="19">
        <v>202369</v>
      </c>
      <c r="E177" s="28" t="s">
        <v>28</v>
      </c>
      <c r="F177" s="21">
        <f>150+15</f>
        <v>165</v>
      </c>
      <c r="G177" s="22" t="s">
        <v>16</v>
      </c>
      <c r="H177" s="23">
        <v>19.899999999999999</v>
      </c>
      <c r="I177" s="23">
        <v>9.9</v>
      </c>
      <c r="J177" s="23">
        <v>8.9499999999999993</v>
      </c>
      <c r="K177" s="15">
        <f t="shared" si="12"/>
        <v>12.916666666666666</v>
      </c>
      <c r="L177" s="15">
        <f t="shared" si="13"/>
        <v>2131.25</v>
      </c>
    </row>
    <row r="178" spans="1:12" ht="76.5" x14ac:dyDescent="0.25">
      <c r="A178" s="16"/>
      <c r="B178" s="39">
        <v>173</v>
      </c>
      <c r="C178" s="30" t="s">
        <v>205</v>
      </c>
      <c r="D178" s="31">
        <v>235272</v>
      </c>
      <c r="E178" s="32" t="s">
        <v>28</v>
      </c>
      <c r="F178" s="33">
        <v>150</v>
      </c>
      <c r="G178" s="34" t="s">
        <v>16</v>
      </c>
      <c r="H178" s="14">
        <v>106.29</v>
      </c>
      <c r="I178" s="14">
        <v>99.99</v>
      </c>
      <c r="J178" s="14">
        <v>99.9</v>
      </c>
      <c r="K178" s="15">
        <f t="shared" si="12"/>
        <v>102.06</v>
      </c>
      <c r="L178" s="15">
        <f t="shared" si="13"/>
        <v>15309</v>
      </c>
    </row>
    <row r="179" spans="1:12" ht="25.5" x14ac:dyDescent="0.25">
      <c r="A179" s="16"/>
      <c r="B179" s="17">
        <v>174</v>
      </c>
      <c r="C179" s="18" t="s">
        <v>206</v>
      </c>
      <c r="D179" s="19">
        <v>21806</v>
      </c>
      <c r="E179" s="20" t="s">
        <v>28</v>
      </c>
      <c r="F179" s="21">
        <v>192</v>
      </c>
      <c r="G179" s="22" t="s">
        <v>16</v>
      </c>
      <c r="H179" s="23">
        <v>8.5</v>
      </c>
      <c r="I179" s="23">
        <f>14.95/2</f>
        <v>7.4749999999999996</v>
      </c>
      <c r="J179" s="23">
        <v>6.95</v>
      </c>
      <c r="K179" s="24">
        <f t="shared" si="12"/>
        <v>7.6416666666666666</v>
      </c>
      <c r="L179" s="15">
        <f t="shared" si="13"/>
        <v>1467.2</v>
      </c>
    </row>
    <row r="180" spans="1:12" ht="25.5" x14ac:dyDescent="0.25">
      <c r="A180" s="16"/>
      <c r="B180" s="39">
        <v>175</v>
      </c>
      <c r="C180" s="41" t="s">
        <v>207</v>
      </c>
      <c r="D180" s="31">
        <v>21806</v>
      </c>
      <c r="E180" s="43" t="s">
        <v>28</v>
      </c>
      <c r="F180" s="33">
        <v>192</v>
      </c>
      <c r="G180" s="34" t="s">
        <v>16</v>
      </c>
      <c r="H180" s="14">
        <v>7.5</v>
      </c>
      <c r="I180" s="14">
        <f>10.95/2</f>
        <v>5.4749999999999996</v>
      </c>
      <c r="J180" s="14">
        <v>2.4</v>
      </c>
      <c r="K180" s="15">
        <f t="shared" si="12"/>
        <v>5.125</v>
      </c>
      <c r="L180" s="15">
        <f t="shared" si="13"/>
        <v>984</v>
      </c>
    </row>
    <row r="181" spans="1:12" ht="51" x14ac:dyDescent="0.25">
      <c r="A181" s="16"/>
      <c r="B181" s="17">
        <v>176</v>
      </c>
      <c r="C181" s="18" t="s">
        <v>208</v>
      </c>
      <c r="D181" s="19">
        <v>21806</v>
      </c>
      <c r="E181" s="20" t="s">
        <v>28</v>
      </c>
      <c r="F181" s="21">
        <v>192</v>
      </c>
      <c r="G181" s="22" t="s">
        <v>16</v>
      </c>
      <c r="H181" s="23">
        <v>2.65</v>
      </c>
      <c r="I181" s="23">
        <f>3.95/2</f>
        <v>1.9750000000000001</v>
      </c>
      <c r="J181" s="23">
        <v>1.25</v>
      </c>
      <c r="K181" s="24">
        <f t="shared" si="12"/>
        <v>1.9583333333333333</v>
      </c>
      <c r="L181" s="15">
        <f t="shared" si="13"/>
        <v>376</v>
      </c>
    </row>
    <row r="182" spans="1:12" ht="38.25" x14ac:dyDescent="0.25">
      <c r="A182" s="16"/>
      <c r="B182" s="39">
        <v>177</v>
      </c>
      <c r="C182" s="41" t="s">
        <v>209</v>
      </c>
      <c r="D182" s="42">
        <v>21806</v>
      </c>
      <c r="E182" s="43" t="s">
        <v>28</v>
      </c>
      <c r="F182" s="33">
        <f>192+60</f>
        <v>252</v>
      </c>
      <c r="G182" s="34" t="s">
        <v>16</v>
      </c>
      <c r="H182" s="37">
        <v>7.95</v>
      </c>
      <c r="I182" s="14">
        <f>21.95/2</f>
        <v>10.975</v>
      </c>
      <c r="J182" s="14">
        <v>7.5</v>
      </c>
      <c r="K182" s="15">
        <f t="shared" si="12"/>
        <v>8.8083333333333336</v>
      </c>
      <c r="L182" s="15">
        <f t="shared" si="13"/>
        <v>2219.7000000000003</v>
      </c>
    </row>
    <row r="183" spans="1:12" ht="38.25" x14ac:dyDescent="0.25">
      <c r="A183" s="16"/>
      <c r="B183" s="17">
        <v>178</v>
      </c>
      <c r="C183" s="18" t="s">
        <v>210</v>
      </c>
      <c r="D183" s="19">
        <v>21806</v>
      </c>
      <c r="E183" s="20" t="s">
        <v>28</v>
      </c>
      <c r="F183" s="21">
        <f>192+60</f>
        <v>252</v>
      </c>
      <c r="G183" s="22" t="s">
        <v>16</v>
      </c>
      <c r="H183" s="38">
        <v>4.95</v>
      </c>
      <c r="I183" s="23">
        <f>11/2</f>
        <v>5.5</v>
      </c>
      <c r="J183" s="23">
        <v>6.5</v>
      </c>
      <c r="K183" s="24">
        <f t="shared" si="12"/>
        <v>5.6499999999999995</v>
      </c>
      <c r="L183" s="15">
        <f t="shared" si="13"/>
        <v>1423.8</v>
      </c>
    </row>
    <row r="184" spans="1:12" ht="63.75" x14ac:dyDescent="0.25">
      <c r="A184" s="16"/>
      <c r="B184" s="39">
        <v>179</v>
      </c>
      <c r="C184" s="41" t="s">
        <v>211</v>
      </c>
      <c r="D184" s="31">
        <v>21806</v>
      </c>
      <c r="E184" s="43" t="s">
        <v>28</v>
      </c>
      <c r="F184" s="33">
        <v>192</v>
      </c>
      <c r="G184" s="34" t="s">
        <v>16</v>
      </c>
      <c r="H184" s="14">
        <v>3.9</v>
      </c>
      <c r="I184" s="14">
        <v>4.3</v>
      </c>
      <c r="J184" s="14">
        <v>2.67</v>
      </c>
      <c r="K184" s="24">
        <f t="shared" si="12"/>
        <v>3.6233333333333331</v>
      </c>
      <c r="L184" s="15">
        <f t="shared" si="13"/>
        <v>695.68</v>
      </c>
    </row>
    <row r="185" spans="1:12" ht="51" x14ac:dyDescent="0.25">
      <c r="A185" s="16"/>
      <c r="B185" s="17">
        <v>180</v>
      </c>
      <c r="C185" s="18" t="s">
        <v>212</v>
      </c>
      <c r="D185" s="19">
        <v>202040</v>
      </c>
      <c r="E185" s="20" t="s">
        <v>28</v>
      </c>
      <c r="F185" s="21">
        <v>200</v>
      </c>
      <c r="G185" s="22" t="s">
        <v>16</v>
      </c>
      <c r="H185" s="23">
        <v>2.2999999999999998</v>
      </c>
      <c r="I185" s="23">
        <v>2.2999999999999998</v>
      </c>
      <c r="J185" s="23">
        <v>1.1499999999999999</v>
      </c>
      <c r="K185" s="24">
        <f t="shared" si="12"/>
        <v>1.9166666666666667</v>
      </c>
      <c r="L185" s="15">
        <f t="shared" si="13"/>
        <v>383.33333333333337</v>
      </c>
    </row>
    <row r="186" spans="1:12" ht="51" x14ac:dyDescent="0.25">
      <c r="A186" s="16"/>
      <c r="B186" s="39">
        <v>181</v>
      </c>
      <c r="C186" s="41" t="s">
        <v>213</v>
      </c>
      <c r="D186" s="42">
        <v>202041</v>
      </c>
      <c r="E186" s="43" t="s">
        <v>28</v>
      </c>
      <c r="F186" s="33">
        <v>200</v>
      </c>
      <c r="G186" s="34" t="s">
        <v>16</v>
      </c>
      <c r="H186" s="14">
        <v>2.2999999999999998</v>
      </c>
      <c r="I186" s="14">
        <v>2.2999999999999998</v>
      </c>
      <c r="J186" s="14">
        <v>1.1499999999999999</v>
      </c>
      <c r="K186" s="15">
        <f t="shared" si="12"/>
        <v>1.9166666666666667</v>
      </c>
      <c r="L186" s="15">
        <f t="shared" si="13"/>
        <v>383.33333333333337</v>
      </c>
    </row>
    <row r="187" spans="1:12" ht="51" x14ac:dyDescent="0.25">
      <c r="A187" s="16"/>
      <c r="B187" s="17">
        <v>182</v>
      </c>
      <c r="C187" s="18" t="s">
        <v>214</v>
      </c>
      <c r="D187" s="19">
        <v>228841</v>
      </c>
      <c r="E187" s="20" t="s">
        <v>28</v>
      </c>
      <c r="F187" s="21">
        <v>200</v>
      </c>
      <c r="G187" s="22" t="s">
        <v>16</v>
      </c>
      <c r="H187" s="23">
        <v>2.2999999999999998</v>
      </c>
      <c r="I187" s="23">
        <v>2.2999999999999998</v>
      </c>
      <c r="J187" s="23">
        <v>1.1499999999999999</v>
      </c>
      <c r="K187" s="24">
        <f t="shared" si="12"/>
        <v>1.9166666666666667</v>
      </c>
      <c r="L187" s="15">
        <f t="shared" si="13"/>
        <v>383.33333333333337</v>
      </c>
    </row>
    <row r="188" spans="1:12" ht="51" x14ac:dyDescent="0.25">
      <c r="A188" s="16"/>
      <c r="B188" s="39">
        <v>183</v>
      </c>
      <c r="C188" s="41" t="s">
        <v>215</v>
      </c>
      <c r="D188" s="42">
        <v>202043</v>
      </c>
      <c r="E188" s="43" t="s">
        <v>28</v>
      </c>
      <c r="F188" s="33">
        <v>200</v>
      </c>
      <c r="G188" s="34" t="s">
        <v>16</v>
      </c>
      <c r="H188" s="14">
        <v>2.2999999999999998</v>
      </c>
      <c r="I188" s="14">
        <v>2.2999999999999998</v>
      </c>
      <c r="J188" s="14">
        <v>1.1499999999999999</v>
      </c>
      <c r="K188" s="15">
        <f t="shared" si="12"/>
        <v>1.9166666666666667</v>
      </c>
      <c r="L188" s="15">
        <f t="shared" si="13"/>
        <v>383.33333333333337</v>
      </c>
    </row>
    <row r="189" spans="1:12" ht="51" x14ac:dyDescent="0.25">
      <c r="A189" s="16"/>
      <c r="B189" s="17">
        <v>184</v>
      </c>
      <c r="C189" s="18" t="s">
        <v>216</v>
      </c>
      <c r="D189" s="19">
        <v>329987</v>
      </c>
      <c r="E189" s="20" t="s">
        <v>28</v>
      </c>
      <c r="F189" s="21">
        <v>150</v>
      </c>
      <c r="G189" s="22" t="s">
        <v>16</v>
      </c>
      <c r="H189" s="23">
        <v>9.9</v>
      </c>
      <c r="I189" s="23">
        <v>8.9</v>
      </c>
      <c r="J189" s="23">
        <v>7.48</v>
      </c>
      <c r="K189" s="24">
        <f t="shared" si="12"/>
        <v>8.76</v>
      </c>
      <c r="L189" s="15">
        <f t="shared" si="13"/>
        <v>1314</v>
      </c>
    </row>
    <row r="190" spans="1:12" ht="76.5" x14ac:dyDescent="0.25">
      <c r="A190" s="16"/>
      <c r="B190" s="39">
        <v>185</v>
      </c>
      <c r="C190" s="41" t="s">
        <v>217</v>
      </c>
      <c r="D190" s="31">
        <v>283571</v>
      </c>
      <c r="E190" s="43" t="s">
        <v>28</v>
      </c>
      <c r="F190" s="33">
        <v>200</v>
      </c>
      <c r="G190" s="34" t="s">
        <v>16</v>
      </c>
      <c r="H190" s="14">
        <v>7.78</v>
      </c>
      <c r="I190" s="14">
        <v>10.7</v>
      </c>
      <c r="J190" s="14">
        <v>7.5</v>
      </c>
      <c r="K190" s="15">
        <f t="shared" si="12"/>
        <v>8.66</v>
      </c>
      <c r="L190" s="15">
        <f t="shared" si="13"/>
        <v>1732</v>
      </c>
    </row>
    <row r="191" spans="1:12" ht="51" x14ac:dyDescent="0.25">
      <c r="A191" s="16"/>
      <c r="B191" s="17">
        <v>186</v>
      </c>
      <c r="C191" s="18" t="s">
        <v>218</v>
      </c>
      <c r="D191" s="19">
        <v>203971</v>
      </c>
      <c r="E191" s="20" t="s">
        <v>28</v>
      </c>
      <c r="F191" s="21">
        <v>150</v>
      </c>
      <c r="G191" s="22" t="s">
        <v>16</v>
      </c>
      <c r="H191" s="23">
        <v>10.8</v>
      </c>
      <c r="I191" s="23">
        <v>6</v>
      </c>
      <c r="J191" s="23">
        <v>5.8</v>
      </c>
      <c r="K191" s="15">
        <f t="shared" si="12"/>
        <v>7.5333333333333341</v>
      </c>
      <c r="L191" s="15">
        <f t="shared" si="13"/>
        <v>1130.0000000000002</v>
      </c>
    </row>
    <row r="192" spans="1:12" ht="38.25" x14ac:dyDescent="0.25">
      <c r="A192" s="16"/>
      <c r="B192" s="39">
        <v>187</v>
      </c>
      <c r="C192" s="30" t="s">
        <v>219</v>
      </c>
      <c r="D192" s="31">
        <v>38369</v>
      </c>
      <c r="E192" s="32" t="s">
        <v>28</v>
      </c>
      <c r="F192" s="33">
        <v>100</v>
      </c>
      <c r="G192" s="34" t="s">
        <v>16</v>
      </c>
      <c r="H192" s="14">
        <v>49.9</v>
      </c>
      <c r="I192" s="14">
        <v>56</v>
      </c>
      <c r="J192" s="14">
        <v>53.5</v>
      </c>
      <c r="K192" s="24">
        <f t="shared" si="12"/>
        <v>53.133333333333333</v>
      </c>
      <c r="L192" s="15">
        <f t="shared" si="13"/>
        <v>5313.333333333333</v>
      </c>
    </row>
    <row r="193" spans="1:12" ht="38.25" x14ac:dyDescent="0.25">
      <c r="A193" s="16"/>
      <c r="B193" s="17">
        <v>188</v>
      </c>
      <c r="C193" s="27" t="s">
        <v>220</v>
      </c>
      <c r="D193" s="19">
        <v>150425</v>
      </c>
      <c r="E193" s="28" t="s">
        <v>28</v>
      </c>
      <c r="F193" s="21">
        <v>100</v>
      </c>
      <c r="G193" s="22" t="s">
        <v>16</v>
      </c>
      <c r="H193" s="23">
        <v>42.8</v>
      </c>
      <c r="I193" s="23">
        <v>25</v>
      </c>
      <c r="J193" s="23">
        <v>24</v>
      </c>
      <c r="K193" s="15">
        <f t="shared" si="12"/>
        <v>30.599999999999998</v>
      </c>
      <c r="L193" s="15">
        <f t="shared" si="13"/>
        <v>3060</v>
      </c>
    </row>
    <row r="194" spans="1:12" ht="25.5" x14ac:dyDescent="0.25">
      <c r="A194" s="16"/>
      <c r="B194" s="39">
        <v>189</v>
      </c>
      <c r="C194" s="30" t="s">
        <v>221</v>
      </c>
      <c r="D194" s="31">
        <v>364463</v>
      </c>
      <c r="E194" s="32" t="s">
        <v>28</v>
      </c>
      <c r="F194" s="33">
        <v>2000</v>
      </c>
      <c r="G194" s="34" t="s">
        <v>16</v>
      </c>
      <c r="H194" s="37">
        <v>0.17</v>
      </c>
      <c r="I194" s="37">
        <v>0.09</v>
      </c>
      <c r="J194" s="37">
        <v>0.32</v>
      </c>
      <c r="K194" s="24">
        <f t="shared" si="12"/>
        <v>0.19333333333333336</v>
      </c>
      <c r="L194" s="15">
        <f t="shared" si="13"/>
        <v>386.66666666666674</v>
      </c>
    </row>
    <row r="195" spans="1:12" ht="25.5" x14ac:dyDescent="0.25">
      <c r="A195" s="16"/>
      <c r="B195" s="17">
        <v>190</v>
      </c>
      <c r="C195" s="27" t="s">
        <v>222</v>
      </c>
      <c r="D195" s="36">
        <v>54674</v>
      </c>
      <c r="E195" s="28" t="s">
        <v>28</v>
      </c>
      <c r="F195" s="21">
        <v>1000</v>
      </c>
      <c r="G195" s="22" t="s">
        <v>16</v>
      </c>
      <c r="H195" s="23">
        <v>0.48</v>
      </c>
      <c r="I195" s="23">
        <v>0.33</v>
      </c>
      <c r="J195" s="23">
        <v>0.3</v>
      </c>
      <c r="K195" s="15">
        <f t="shared" si="12"/>
        <v>0.37000000000000005</v>
      </c>
      <c r="L195" s="15">
        <f t="shared" si="13"/>
        <v>370.00000000000006</v>
      </c>
    </row>
    <row r="196" spans="1:12" ht="25.5" x14ac:dyDescent="0.25">
      <c r="A196" s="16"/>
      <c r="B196" s="39">
        <v>191</v>
      </c>
      <c r="C196" s="30" t="s">
        <v>223</v>
      </c>
      <c r="D196" s="31">
        <v>54674</v>
      </c>
      <c r="E196" s="32" t="s">
        <v>28</v>
      </c>
      <c r="F196" s="33">
        <v>1000</v>
      </c>
      <c r="G196" s="34" t="s">
        <v>16</v>
      </c>
      <c r="H196" s="14">
        <v>0.74</v>
      </c>
      <c r="I196" s="14">
        <v>0.7</v>
      </c>
      <c r="J196" s="14">
        <v>0.51</v>
      </c>
      <c r="K196" s="24">
        <f t="shared" si="12"/>
        <v>0.65</v>
      </c>
      <c r="L196" s="15">
        <f t="shared" si="13"/>
        <v>650</v>
      </c>
    </row>
    <row r="197" spans="1:12" ht="25.5" x14ac:dyDescent="0.25">
      <c r="A197" s="16"/>
      <c r="B197" s="17">
        <v>192</v>
      </c>
      <c r="C197" s="27" t="s">
        <v>224</v>
      </c>
      <c r="D197" s="19">
        <v>54674</v>
      </c>
      <c r="E197" s="28" t="s">
        <v>28</v>
      </c>
      <c r="F197" s="21">
        <v>1000</v>
      </c>
      <c r="G197" s="22" t="s">
        <v>16</v>
      </c>
      <c r="H197" s="23">
        <v>1.05</v>
      </c>
      <c r="I197" s="23">
        <v>1.66</v>
      </c>
      <c r="J197" s="23">
        <v>1.17</v>
      </c>
      <c r="K197" s="15">
        <f t="shared" ref="K197:K228" si="14">AVERAGE(H197:J197)</f>
        <v>1.2933333333333332</v>
      </c>
      <c r="L197" s="15">
        <f t="shared" ref="L197:L228" si="15">(K197*F197)</f>
        <v>1293.3333333333333</v>
      </c>
    </row>
    <row r="198" spans="1:12" ht="51" x14ac:dyDescent="0.25">
      <c r="A198" s="16"/>
      <c r="B198" s="39">
        <v>193</v>
      </c>
      <c r="C198" s="30" t="s">
        <v>225</v>
      </c>
      <c r="D198" s="31">
        <v>66834</v>
      </c>
      <c r="E198" s="32" t="s">
        <v>140</v>
      </c>
      <c r="F198" s="33">
        <v>200</v>
      </c>
      <c r="G198" s="34" t="s">
        <v>16</v>
      </c>
      <c r="H198" s="37">
        <v>7.3</v>
      </c>
      <c r="I198" s="14">
        <v>6.99</v>
      </c>
      <c r="J198" s="14">
        <v>6.9</v>
      </c>
      <c r="K198" s="24">
        <f t="shared" si="14"/>
        <v>7.0633333333333326</v>
      </c>
      <c r="L198" s="15">
        <f t="shared" si="15"/>
        <v>1412.6666666666665</v>
      </c>
    </row>
    <row r="199" spans="1:12" ht="25.5" x14ac:dyDescent="0.25">
      <c r="A199" s="16"/>
      <c r="B199" s="17">
        <v>194</v>
      </c>
      <c r="C199" s="27" t="s">
        <v>226</v>
      </c>
      <c r="D199" s="36">
        <v>137057</v>
      </c>
      <c r="E199" s="28" t="s">
        <v>28</v>
      </c>
      <c r="F199" s="21">
        <v>200</v>
      </c>
      <c r="G199" s="22" t="s">
        <v>16</v>
      </c>
      <c r="H199" s="23">
        <v>9.8000000000000007</v>
      </c>
      <c r="I199" s="23">
        <v>9.98</v>
      </c>
      <c r="J199" s="23">
        <v>9.1999999999999993</v>
      </c>
      <c r="K199" s="15">
        <f t="shared" si="14"/>
        <v>9.66</v>
      </c>
      <c r="L199" s="15">
        <f t="shared" si="15"/>
        <v>1932</v>
      </c>
    </row>
    <row r="200" spans="1:12" ht="89.25" x14ac:dyDescent="0.25">
      <c r="A200" s="16"/>
      <c r="B200" s="39">
        <v>195</v>
      </c>
      <c r="C200" s="30" t="s">
        <v>227</v>
      </c>
      <c r="D200" s="31">
        <v>138282</v>
      </c>
      <c r="E200" s="32" t="s">
        <v>28</v>
      </c>
      <c r="F200" s="33">
        <v>400</v>
      </c>
      <c r="G200" s="34" t="s">
        <v>16</v>
      </c>
      <c r="H200" s="14">
        <v>10.8</v>
      </c>
      <c r="I200" s="14">
        <v>13.9</v>
      </c>
      <c r="J200" s="14">
        <v>12.9</v>
      </c>
      <c r="K200" s="24">
        <f t="shared" si="14"/>
        <v>12.533333333333333</v>
      </c>
      <c r="L200" s="15">
        <f t="shared" si="15"/>
        <v>5013.333333333333</v>
      </c>
    </row>
    <row r="201" spans="1:12" ht="89.25" x14ac:dyDescent="0.25">
      <c r="A201" s="16"/>
      <c r="B201" s="17">
        <v>196</v>
      </c>
      <c r="C201" s="27" t="s">
        <v>228</v>
      </c>
      <c r="D201" s="36">
        <v>138282</v>
      </c>
      <c r="E201" s="28" t="s">
        <v>28</v>
      </c>
      <c r="F201" s="21">
        <v>800</v>
      </c>
      <c r="G201" s="22" t="s">
        <v>16</v>
      </c>
      <c r="H201" s="38">
        <v>15.8</v>
      </c>
      <c r="I201" s="23">
        <v>12.9</v>
      </c>
      <c r="J201" s="23">
        <v>13.9</v>
      </c>
      <c r="K201" s="15">
        <f t="shared" si="14"/>
        <v>14.200000000000001</v>
      </c>
      <c r="L201" s="15">
        <f t="shared" si="15"/>
        <v>11360</v>
      </c>
    </row>
    <row r="202" spans="1:12" ht="51" x14ac:dyDescent="0.25">
      <c r="A202" s="16"/>
      <c r="B202" s="39">
        <v>197</v>
      </c>
      <c r="C202" s="30" t="s">
        <v>229</v>
      </c>
      <c r="D202" s="31">
        <v>406522</v>
      </c>
      <c r="E202" s="32" t="s">
        <v>28</v>
      </c>
      <c r="F202" s="33">
        <f>120+60</f>
        <v>180</v>
      </c>
      <c r="G202" s="34" t="s">
        <v>16</v>
      </c>
      <c r="H202" s="37">
        <v>0.4</v>
      </c>
      <c r="I202" s="14">
        <v>0.45</v>
      </c>
      <c r="J202" s="14">
        <v>0.4</v>
      </c>
      <c r="K202" s="24">
        <f t="shared" si="14"/>
        <v>0.41666666666666669</v>
      </c>
      <c r="L202" s="15">
        <f t="shared" si="15"/>
        <v>75</v>
      </c>
    </row>
    <row r="203" spans="1:12" ht="51" x14ac:dyDescent="0.25">
      <c r="A203" s="16"/>
      <c r="B203" s="17">
        <v>198</v>
      </c>
      <c r="C203" s="27" t="s">
        <v>230</v>
      </c>
      <c r="D203" s="19">
        <v>33189</v>
      </c>
      <c r="E203" s="28" t="s">
        <v>28</v>
      </c>
      <c r="F203" s="21">
        <v>100</v>
      </c>
      <c r="G203" s="22" t="s">
        <v>16</v>
      </c>
      <c r="H203" s="38">
        <v>1.69</v>
      </c>
      <c r="I203" s="23">
        <v>1.6</v>
      </c>
      <c r="J203" s="23">
        <v>1.99</v>
      </c>
      <c r="K203" s="15">
        <f t="shared" si="14"/>
        <v>1.76</v>
      </c>
      <c r="L203" s="15">
        <f t="shared" si="15"/>
        <v>176</v>
      </c>
    </row>
    <row r="204" spans="1:12" ht="25.5" x14ac:dyDescent="0.25">
      <c r="A204" s="16"/>
      <c r="B204" s="39">
        <v>199</v>
      </c>
      <c r="C204" s="30" t="s">
        <v>231</v>
      </c>
      <c r="D204" s="31">
        <v>33189</v>
      </c>
      <c r="E204" s="32" t="s">
        <v>28</v>
      </c>
      <c r="F204" s="33">
        <v>100</v>
      </c>
      <c r="G204" s="34" t="s">
        <v>16</v>
      </c>
      <c r="H204" s="14">
        <v>4.8</v>
      </c>
      <c r="I204" s="14">
        <v>5</v>
      </c>
      <c r="J204" s="14">
        <v>5</v>
      </c>
      <c r="K204" s="15">
        <f t="shared" si="14"/>
        <v>4.9333333333333336</v>
      </c>
      <c r="L204" s="15">
        <f t="shared" si="15"/>
        <v>493.33333333333337</v>
      </c>
    </row>
    <row r="205" spans="1:12" ht="25.5" x14ac:dyDescent="0.25">
      <c r="A205" s="16"/>
      <c r="B205" s="17">
        <v>200</v>
      </c>
      <c r="C205" s="18" t="s">
        <v>232</v>
      </c>
      <c r="D205" s="19">
        <v>150233</v>
      </c>
      <c r="E205" s="20" t="s">
        <v>129</v>
      </c>
      <c r="F205" s="21">
        <v>20</v>
      </c>
      <c r="G205" s="22" t="s">
        <v>16</v>
      </c>
      <c r="H205" s="23">
        <v>15.8</v>
      </c>
      <c r="I205" s="23">
        <v>7.9</v>
      </c>
      <c r="J205" s="23">
        <v>6.99</v>
      </c>
      <c r="K205" s="24">
        <f t="shared" si="14"/>
        <v>10.230000000000002</v>
      </c>
      <c r="L205" s="15">
        <f t="shared" si="15"/>
        <v>204.60000000000005</v>
      </c>
    </row>
    <row r="206" spans="1:12" ht="25.5" x14ac:dyDescent="0.25">
      <c r="A206" s="16"/>
      <c r="B206" s="39">
        <v>201</v>
      </c>
      <c r="C206" s="41" t="s">
        <v>233</v>
      </c>
      <c r="D206" s="31">
        <v>30228</v>
      </c>
      <c r="E206" s="43" t="s">
        <v>28</v>
      </c>
      <c r="F206" s="33">
        <v>100</v>
      </c>
      <c r="G206" s="34" t="s">
        <v>16</v>
      </c>
      <c r="H206" s="14">
        <v>12.9</v>
      </c>
      <c r="I206" s="14">
        <v>7.98</v>
      </c>
      <c r="J206" s="14">
        <v>13</v>
      </c>
      <c r="K206" s="15">
        <f t="shared" si="14"/>
        <v>11.293333333333335</v>
      </c>
      <c r="L206" s="15">
        <f t="shared" si="15"/>
        <v>1129.3333333333335</v>
      </c>
    </row>
    <row r="207" spans="1:12" ht="38.25" x14ac:dyDescent="0.25">
      <c r="A207" s="16"/>
      <c r="B207" s="17">
        <v>202</v>
      </c>
      <c r="C207" s="18" t="s">
        <v>234</v>
      </c>
      <c r="D207" s="19">
        <v>30414</v>
      </c>
      <c r="E207" s="20" t="s">
        <v>38</v>
      </c>
      <c r="F207" s="21">
        <v>100</v>
      </c>
      <c r="G207" s="22" t="s">
        <v>16</v>
      </c>
      <c r="H207" s="23">
        <v>5.49</v>
      </c>
      <c r="I207" s="23">
        <v>5</v>
      </c>
      <c r="J207" s="23">
        <v>6.39</v>
      </c>
      <c r="K207" s="24">
        <f t="shared" si="14"/>
        <v>5.626666666666666</v>
      </c>
      <c r="L207" s="15">
        <f t="shared" si="15"/>
        <v>562.66666666666663</v>
      </c>
    </row>
    <row r="208" spans="1:12" ht="25.5" x14ac:dyDescent="0.25">
      <c r="A208" s="16"/>
      <c r="B208" s="39">
        <v>203</v>
      </c>
      <c r="C208" s="41" t="s">
        <v>235</v>
      </c>
      <c r="D208" s="42">
        <v>324827</v>
      </c>
      <c r="E208" s="43" t="s">
        <v>24</v>
      </c>
      <c r="F208" s="33">
        <v>50</v>
      </c>
      <c r="G208" s="34" t="s">
        <v>16</v>
      </c>
      <c r="H208" s="14">
        <v>6.2</v>
      </c>
      <c r="I208" s="14">
        <v>6</v>
      </c>
      <c r="J208" s="14">
        <v>5.4</v>
      </c>
      <c r="K208" s="15">
        <f t="shared" si="14"/>
        <v>5.8666666666666671</v>
      </c>
      <c r="L208" s="15">
        <f t="shared" si="15"/>
        <v>293.33333333333337</v>
      </c>
    </row>
    <row r="209" spans="1:12" ht="38.25" x14ac:dyDescent="0.25">
      <c r="A209" s="16"/>
      <c r="B209" s="17">
        <v>204</v>
      </c>
      <c r="C209" s="18" t="s">
        <v>236</v>
      </c>
      <c r="D209" s="19">
        <v>225731</v>
      </c>
      <c r="E209" s="20" t="s">
        <v>22</v>
      </c>
      <c r="F209" s="21">
        <v>50</v>
      </c>
      <c r="G209" s="22" t="s">
        <v>16</v>
      </c>
      <c r="H209" s="23">
        <v>37.799999999999997</v>
      </c>
      <c r="I209" s="23">
        <v>22.5</v>
      </c>
      <c r="J209" s="23">
        <v>19.899999999999999</v>
      </c>
      <c r="K209" s="24">
        <f t="shared" si="14"/>
        <v>26.733333333333331</v>
      </c>
      <c r="L209" s="15">
        <f t="shared" si="15"/>
        <v>1336.6666666666665</v>
      </c>
    </row>
    <row r="210" spans="1:12" ht="38.25" x14ac:dyDescent="0.25">
      <c r="A210" s="16"/>
      <c r="B210" s="39">
        <v>205</v>
      </c>
      <c r="C210" s="41" t="s">
        <v>237</v>
      </c>
      <c r="D210" s="31">
        <v>30414</v>
      </c>
      <c r="E210" s="43" t="s">
        <v>38</v>
      </c>
      <c r="F210" s="33">
        <v>100</v>
      </c>
      <c r="G210" s="34" t="s">
        <v>16</v>
      </c>
      <c r="H210" s="14">
        <v>18</v>
      </c>
      <c r="I210" s="14">
        <v>11.4</v>
      </c>
      <c r="J210" s="14">
        <v>11.76</v>
      </c>
      <c r="K210" s="15">
        <f t="shared" si="14"/>
        <v>13.719999999999999</v>
      </c>
      <c r="L210" s="15">
        <f t="shared" si="15"/>
        <v>1372</v>
      </c>
    </row>
    <row r="211" spans="1:12" ht="38.25" x14ac:dyDescent="0.25">
      <c r="A211" s="16"/>
      <c r="B211" s="17">
        <v>206</v>
      </c>
      <c r="C211" s="18" t="s">
        <v>238</v>
      </c>
      <c r="D211" s="19">
        <v>150577</v>
      </c>
      <c r="E211" s="20" t="s">
        <v>28</v>
      </c>
      <c r="F211" s="21">
        <v>400</v>
      </c>
      <c r="G211" s="22" t="s">
        <v>16</v>
      </c>
      <c r="H211" s="23">
        <v>3.9</v>
      </c>
      <c r="I211" s="38">
        <v>8.49</v>
      </c>
      <c r="J211" s="23">
        <v>4.5599999999999996</v>
      </c>
      <c r="K211" s="24">
        <f t="shared" si="14"/>
        <v>5.6499999999999995</v>
      </c>
      <c r="L211" s="15">
        <f t="shared" si="15"/>
        <v>2260</v>
      </c>
    </row>
    <row r="212" spans="1:12" ht="63.75" x14ac:dyDescent="0.25">
      <c r="A212" s="16"/>
      <c r="B212" s="39">
        <v>207</v>
      </c>
      <c r="C212" s="41" t="s">
        <v>239</v>
      </c>
      <c r="D212" s="42">
        <v>150577</v>
      </c>
      <c r="E212" s="43" t="s">
        <v>38</v>
      </c>
      <c r="F212" s="33">
        <v>400</v>
      </c>
      <c r="G212" s="34" t="s">
        <v>16</v>
      </c>
      <c r="H212" s="14">
        <v>4.5</v>
      </c>
      <c r="I212" s="14">
        <v>1.95</v>
      </c>
      <c r="J212" s="14">
        <v>2.2999999999999998</v>
      </c>
      <c r="K212" s="15">
        <f t="shared" si="14"/>
        <v>2.9166666666666665</v>
      </c>
      <c r="L212" s="15">
        <f t="shared" si="15"/>
        <v>1166.6666666666665</v>
      </c>
    </row>
    <row r="213" spans="1:12" ht="63.75" x14ac:dyDescent="0.25">
      <c r="A213" s="16"/>
      <c r="B213" s="17">
        <v>208</v>
      </c>
      <c r="C213" s="18" t="s">
        <v>240</v>
      </c>
      <c r="D213" s="19">
        <v>150577</v>
      </c>
      <c r="E213" s="20" t="s">
        <v>38</v>
      </c>
      <c r="F213" s="21">
        <v>400</v>
      </c>
      <c r="G213" s="22" t="s">
        <v>16</v>
      </c>
      <c r="H213" s="23">
        <v>4.9000000000000004</v>
      </c>
      <c r="I213" s="23">
        <v>2.35</v>
      </c>
      <c r="J213" s="23">
        <v>3.4</v>
      </c>
      <c r="K213" s="24">
        <f t="shared" si="14"/>
        <v>3.5500000000000003</v>
      </c>
      <c r="L213" s="15">
        <f t="shared" si="15"/>
        <v>1420</v>
      </c>
    </row>
    <row r="214" spans="1:12" ht="63.75" x14ac:dyDescent="0.25">
      <c r="A214" s="16"/>
      <c r="B214" s="39">
        <v>209</v>
      </c>
      <c r="C214" s="41" t="s">
        <v>241</v>
      </c>
      <c r="D214" s="42">
        <v>150577</v>
      </c>
      <c r="E214" s="43" t="s">
        <v>38</v>
      </c>
      <c r="F214" s="33">
        <v>400</v>
      </c>
      <c r="G214" s="34" t="s">
        <v>16</v>
      </c>
      <c r="H214" s="14">
        <v>4.7</v>
      </c>
      <c r="I214" s="14">
        <v>2.35</v>
      </c>
      <c r="J214" s="14">
        <v>4.59</v>
      </c>
      <c r="K214" s="24">
        <f t="shared" si="14"/>
        <v>3.8800000000000003</v>
      </c>
      <c r="L214" s="15">
        <f t="shared" si="15"/>
        <v>1552.0000000000002</v>
      </c>
    </row>
    <row r="215" spans="1:12" ht="140.25" x14ac:dyDescent="0.25">
      <c r="A215" s="16"/>
      <c r="B215" s="17">
        <v>210</v>
      </c>
      <c r="C215" s="18" t="s">
        <v>242</v>
      </c>
      <c r="D215" s="19">
        <v>236605</v>
      </c>
      <c r="E215" s="20" t="s">
        <v>18</v>
      </c>
      <c r="F215" s="21">
        <v>100</v>
      </c>
      <c r="G215" s="22" t="s">
        <v>16</v>
      </c>
      <c r="H215" s="23">
        <v>5.8</v>
      </c>
      <c r="I215" s="23">
        <v>3.4</v>
      </c>
      <c r="J215" s="23">
        <v>3.99</v>
      </c>
      <c r="K215" s="24">
        <f t="shared" si="14"/>
        <v>4.3966666666666665</v>
      </c>
      <c r="L215" s="15">
        <f t="shared" si="15"/>
        <v>439.66666666666663</v>
      </c>
    </row>
    <row r="216" spans="1:12" ht="51" x14ac:dyDescent="0.25">
      <c r="A216" s="16"/>
      <c r="B216" s="39">
        <v>211</v>
      </c>
      <c r="C216" s="41" t="s">
        <v>243</v>
      </c>
      <c r="D216" s="31">
        <v>61530</v>
      </c>
      <c r="E216" s="43" t="s">
        <v>28</v>
      </c>
      <c r="F216" s="33">
        <f>100+30</f>
        <v>130</v>
      </c>
      <c r="G216" s="34" t="s">
        <v>16</v>
      </c>
      <c r="H216" s="14">
        <v>15.8</v>
      </c>
      <c r="I216" s="14">
        <v>11.95</v>
      </c>
      <c r="J216" s="37">
        <v>10.35</v>
      </c>
      <c r="K216" s="15">
        <f t="shared" si="14"/>
        <v>12.700000000000001</v>
      </c>
      <c r="L216" s="15">
        <f t="shared" si="15"/>
        <v>1651.0000000000002</v>
      </c>
    </row>
    <row r="217" spans="1:12" ht="38.25" x14ac:dyDescent="0.25">
      <c r="A217" s="16"/>
      <c r="B217" s="17">
        <v>212</v>
      </c>
      <c r="C217" s="18" t="s">
        <v>244</v>
      </c>
      <c r="D217" s="19">
        <v>35424</v>
      </c>
      <c r="E217" s="20" t="s">
        <v>28</v>
      </c>
      <c r="F217" s="21">
        <v>100</v>
      </c>
      <c r="G217" s="22" t="s">
        <v>16</v>
      </c>
      <c r="H217" s="23">
        <v>3.5</v>
      </c>
      <c r="I217" s="23">
        <v>3</v>
      </c>
      <c r="J217" s="23">
        <v>3</v>
      </c>
      <c r="K217" s="15">
        <f t="shared" si="14"/>
        <v>3.1666666666666665</v>
      </c>
      <c r="L217" s="15">
        <f t="shared" si="15"/>
        <v>316.66666666666663</v>
      </c>
    </row>
    <row r="218" spans="1:12" ht="102" x14ac:dyDescent="0.25">
      <c r="A218" s="16"/>
      <c r="B218" s="39">
        <v>213</v>
      </c>
      <c r="C218" s="30" t="s">
        <v>245</v>
      </c>
      <c r="D218" s="31">
        <v>397049</v>
      </c>
      <c r="E218" s="32" t="s">
        <v>28</v>
      </c>
      <c r="F218" s="33">
        <f>100+30</f>
        <v>130</v>
      </c>
      <c r="G218" s="34" t="s">
        <v>16</v>
      </c>
      <c r="H218" s="37">
        <v>5.4</v>
      </c>
      <c r="I218" s="14">
        <v>5.9</v>
      </c>
      <c r="J218" s="14">
        <v>5.48</v>
      </c>
      <c r="K218" s="24">
        <f t="shared" si="14"/>
        <v>5.5933333333333337</v>
      </c>
      <c r="L218" s="15">
        <f t="shared" si="15"/>
        <v>727.13333333333344</v>
      </c>
    </row>
    <row r="219" spans="1:12" ht="102" x14ac:dyDescent="0.25">
      <c r="A219" s="16"/>
      <c r="B219" s="17">
        <v>214</v>
      </c>
      <c r="C219" s="27" t="s">
        <v>246</v>
      </c>
      <c r="D219" s="19">
        <v>150778</v>
      </c>
      <c r="E219" s="28" t="s">
        <v>28</v>
      </c>
      <c r="F219" s="21">
        <f>100+30</f>
        <v>130</v>
      </c>
      <c r="G219" s="22" t="s">
        <v>16</v>
      </c>
      <c r="H219" s="38">
        <v>5.4</v>
      </c>
      <c r="I219" s="23">
        <v>6.5</v>
      </c>
      <c r="J219" s="23">
        <v>5.53</v>
      </c>
      <c r="K219" s="15">
        <f t="shared" si="14"/>
        <v>5.81</v>
      </c>
      <c r="L219" s="15">
        <f t="shared" si="15"/>
        <v>755.3</v>
      </c>
    </row>
    <row r="220" spans="1:12" ht="102" x14ac:dyDescent="0.25">
      <c r="A220" s="16"/>
      <c r="B220" s="39">
        <v>215</v>
      </c>
      <c r="C220" s="30" t="s">
        <v>247</v>
      </c>
      <c r="D220" s="31">
        <v>150778</v>
      </c>
      <c r="E220" s="32" t="s">
        <v>28</v>
      </c>
      <c r="F220" s="33">
        <f>100+30</f>
        <v>130</v>
      </c>
      <c r="G220" s="34" t="s">
        <v>16</v>
      </c>
      <c r="H220" s="37">
        <v>5.4</v>
      </c>
      <c r="I220" s="14">
        <v>6.5</v>
      </c>
      <c r="J220" s="14">
        <v>5.65</v>
      </c>
      <c r="K220" s="24">
        <f t="shared" si="14"/>
        <v>5.8500000000000005</v>
      </c>
      <c r="L220" s="15">
        <f t="shared" si="15"/>
        <v>760.50000000000011</v>
      </c>
    </row>
    <row r="221" spans="1:12" ht="25.5" x14ac:dyDescent="0.25">
      <c r="A221" s="16"/>
      <c r="B221" s="17">
        <v>216</v>
      </c>
      <c r="C221" s="27" t="s">
        <v>248</v>
      </c>
      <c r="D221" s="36">
        <v>150192</v>
      </c>
      <c r="E221" s="28" t="s">
        <v>28</v>
      </c>
      <c r="F221" s="21">
        <v>50</v>
      </c>
      <c r="G221" s="22" t="s">
        <v>16</v>
      </c>
      <c r="H221" s="23">
        <v>6.9</v>
      </c>
      <c r="I221" s="23">
        <v>3.5</v>
      </c>
      <c r="J221" s="23">
        <v>1.5</v>
      </c>
      <c r="K221" s="15">
        <f t="shared" si="14"/>
        <v>3.9666666666666668</v>
      </c>
      <c r="L221" s="15">
        <f t="shared" si="15"/>
        <v>198.33333333333334</v>
      </c>
    </row>
    <row r="222" spans="1:12" ht="38.25" x14ac:dyDescent="0.25">
      <c r="A222" s="16"/>
      <c r="B222" s="39">
        <v>217</v>
      </c>
      <c r="C222" s="30" t="s">
        <v>249</v>
      </c>
      <c r="D222" s="31">
        <v>965</v>
      </c>
      <c r="E222" s="32" t="s">
        <v>38</v>
      </c>
      <c r="F222" s="33">
        <v>300</v>
      </c>
      <c r="G222" s="34" t="s">
        <v>16</v>
      </c>
      <c r="H222" s="14">
        <v>27.9</v>
      </c>
      <c r="I222" s="14">
        <v>28.98</v>
      </c>
      <c r="J222" s="14">
        <v>21.9</v>
      </c>
      <c r="K222" s="24">
        <f t="shared" si="14"/>
        <v>26.26</v>
      </c>
      <c r="L222" s="15">
        <f t="shared" si="15"/>
        <v>7878.0000000000009</v>
      </c>
    </row>
    <row r="223" spans="1:12" ht="38.25" x14ac:dyDescent="0.25">
      <c r="A223" s="16"/>
      <c r="B223" s="17">
        <v>218</v>
      </c>
      <c r="C223" s="27" t="s">
        <v>250</v>
      </c>
      <c r="D223" s="19">
        <v>965</v>
      </c>
      <c r="E223" s="28" t="s">
        <v>38</v>
      </c>
      <c r="F223" s="21">
        <v>100</v>
      </c>
      <c r="G223" s="22" t="s">
        <v>16</v>
      </c>
      <c r="H223" s="23">
        <v>309.60000000000002</v>
      </c>
      <c r="I223" s="23">
        <v>309.60000000000002</v>
      </c>
      <c r="J223" s="23">
        <v>316.64</v>
      </c>
      <c r="K223" s="15">
        <f t="shared" si="14"/>
        <v>311.94666666666666</v>
      </c>
      <c r="L223" s="15">
        <f t="shared" si="15"/>
        <v>31194.666666666664</v>
      </c>
    </row>
    <row r="224" spans="1:12" ht="63.75" x14ac:dyDescent="0.25">
      <c r="A224" s="16"/>
      <c r="B224" s="39">
        <v>219</v>
      </c>
      <c r="C224" s="30" t="s">
        <v>251</v>
      </c>
      <c r="D224" s="31">
        <v>150765</v>
      </c>
      <c r="E224" s="32" t="s">
        <v>28</v>
      </c>
      <c r="F224" s="33">
        <v>80</v>
      </c>
      <c r="G224" s="34" t="s">
        <v>16</v>
      </c>
      <c r="H224" s="37">
        <v>2.99</v>
      </c>
      <c r="I224" s="14">
        <v>1.69</v>
      </c>
      <c r="J224" s="14">
        <v>1.98</v>
      </c>
      <c r="K224" s="24">
        <f t="shared" si="14"/>
        <v>2.2200000000000002</v>
      </c>
      <c r="L224" s="15">
        <f t="shared" si="15"/>
        <v>177.60000000000002</v>
      </c>
    </row>
    <row r="225" spans="1:12" ht="25.5" x14ac:dyDescent="0.25">
      <c r="A225" s="16"/>
      <c r="B225" s="17">
        <v>220</v>
      </c>
      <c r="C225" s="27" t="s">
        <v>252</v>
      </c>
      <c r="D225" s="36">
        <v>151014</v>
      </c>
      <c r="E225" s="28" t="s">
        <v>28</v>
      </c>
      <c r="F225" s="21">
        <v>100</v>
      </c>
      <c r="G225" s="22" t="s">
        <v>16</v>
      </c>
      <c r="H225" s="23">
        <v>27.98</v>
      </c>
      <c r="I225" s="23">
        <v>19.5</v>
      </c>
      <c r="J225" s="23">
        <v>21.7</v>
      </c>
      <c r="K225" s="15">
        <f t="shared" si="14"/>
        <v>23.060000000000002</v>
      </c>
      <c r="L225" s="15">
        <f t="shared" si="15"/>
        <v>2306</v>
      </c>
    </row>
    <row r="226" spans="1:12" ht="25.5" x14ac:dyDescent="0.25">
      <c r="A226" s="16"/>
      <c r="B226" s="39">
        <v>221</v>
      </c>
      <c r="C226" s="30" t="s">
        <v>253</v>
      </c>
      <c r="D226" s="31">
        <v>151014</v>
      </c>
      <c r="E226" s="32" t="s">
        <v>28</v>
      </c>
      <c r="F226" s="33">
        <v>100</v>
      </c>
      <c r="G226" s="34" t="s">
        <v>16</v>
      </c>
      <c r="H226" s="14">
        <v>10.8</v>
      </c>
      <c r="I226" s="14">
        <v>9.49</v>
      </c>
      <c r="J226" s="14">
        <v>10.7</v>
      </c>
      <c r="K226" s="24">
        <f t="shared" si="14"/>
        <v>10.33</v>
      </c>
      <c r="L226" s="15">
        <f t="shared" si="15"/>
        <v>1033</v>
      </c>
    </row>
    <row r="227" spans="1:12" ht="25.5" x14ac:dyDescent="0.25">
      <c r="A227" s="16"/>
      <c r="B227" s="17">
        <v>222</v>
      </c>
      <c r="C227" s="27" t="s">
        <v>254</v>
      </c>
      <c r="D227" s="36">
        <v>151014</v>
      </c>
      <c r="E227" s="28" t="s">
        <v>28</v>
      </c>
      <c r="F227" s="21">
        <v>100</v>
      </c>
      <c r="G227" s="22" t="s">
        <v>16</v>
      </c>
      <c r="H227" s="23">
        <v>16.55</v>
      </c>
      <c r="I227" s="23">
        <v>15</v>
      </c>
      <c r="J227" s="23">
        <v>28.56</v>
      </c>
      <c r="K227" s="15">
        <f t="shared" si="14"/>
        <v>20.036666666666665</v>
      </c>
      <c r="L227" s="15">
        <f t="shared" si="15"/>
        <v>2003.6666666666665</v>
      </c>
    </row>
    <row r="228" spans="1:12" ht="38.25" x14ac:dyDescent="0.25">
      <c r="A228" s="16"/>
      <c r="B228" s="39">
        <v>223</v>
      </c>
      <c r="C228" s="30" t="s">
        <v>255</v>
      </c>
      <c r="D228" s="31">
        <v>151014</v>
      </c>
      <c r="E228" s="32" t="s">
        <v>28</v>
      </c>
      <c r="F228" s="33">
        <v>100</v>
      </c>
      <c r="G228" s="34" t="s">
        <v>16</v>
      </c>
      <c r="H228" s="14">
        <v>6.7</v>
      </c>
      <c r="I228" s="14">
        <v>14.95</v>
      </c>
      <c r="J228" s="14">
        <v>5</v>
      </c>
      <c r="K228" s="24">
        <f t="shared" si="14"/>
        <v>8.8833333333333329</v>
      </c>
      <c r="L228" s="15">
        <f t="shared" si="15"/>
        <v>888.33333333333326</v>
      </c>
    </row>
    <row r="229" spans="1:12" ht="38.25" x14ac:dyDescent="0.25">
      <c r="A229" s="16"/>
      <c r="B229" s="17">
        <v>224</v>
      </c>
      <c r="C229" s="27" t="s">
        <v>256</v>
      </c>
      <c r="D229" s="19">
        <v>98612</v>
      </c>
      <c r="E229" s="28" t="s">
        <v>257</v>
      </c>
      <c r="F229" s="21">
        <v>50</v>
      </c>
      <c r="G229" s="22" t="s">
        <v>16</v>
      </c>
      <c r="H229" s="23">
        <v>32.9</v>
      </c>
      <c r="I229" s="23">
        <v>24.9</v>
      </c>
      <c r="J229" s="23">
        <v>23.52</v>
      </c>
      <c r="K229" s="15">
        <f t="shared" ref="K229:K248" si="16">AVERAGE(H229:J229)</f>
        <v>27.106666666666666</v>
      </c>
      <c r="L229" s="15">
        <f t="shared" ref="L229:L248" si="17">(K229*F229)</f>
        <v>1355.3333333333333</v>
      </c>
    </row>
    <row r="230" spans="1:12" ht="76.5" x14ac:dyDescent="0.25">
      <c r="A230" s="16"/>
      <c r="B230" s="39">
        <v>225</v>
      </c>
      <c r="C230" s="30" t="s">
        <v>258</v>
      </c>
      <c r="D230" s="31">
        <v>35440</v>
      </c>
      <c r="E230" s="32" t="s">
        <v>28</v>
      </c>
      <c r="F230" s="33">
        <v>50</v>
      </c>
      <c r="G230" s="34" t="s">
        <v>16</v>
      </c>
      <c r="H230" s="14">
        <v>5</v>
      </c>
      <c r="I230" s="14">
        <v>3.65</v>
      </c>
      <c r="J230" s="14">
        <v>7.99</v>
      </c>
      <c r="K230" s="15">
        <f t="shared" si="16"/>
        <v>5.5466666666666669</v>
      </c>
      <c r="L230" s="15">
        <f t="shared" si="17"/>
        <v>277.33333333333337</v>
      </c>
    </row>
    <row r="231" spans="1:12" ht="76.5" x14ac:dyDescent="0.25">
      <c r="A231" s="16"/>
      <c r="B231" s="17">
        <v>226</v>
      </c>
      <c r="C231" s="18" t="s">
        <v>259</v>
      </c>
      <c r="D231" s="19">
        <v>35440</v>
      </c>
      <c r="E231" s="20" t="s">
        <v>28</v>
      </c>
      <c r="F231" s="21">
        <v>50</v>
      </c>
      <c r="G231" s="22" t="s">
        <v>16</v>
      </c>
      <c r="H231" s="23">
        <v>4.6500000000000004</v>
      </c>
      <c r="I231" s="23">
        <v>4.25</v>
      </c>
      <c r="J231" s="23">
        <v>4</v>
      </c>
      <c r="K231" s="24">
        <f t="shared" si="16"/>
        <v>4.3</v>
      </c>
      <c r="L231" s="15">
        <f t="shared" si="17"/>
        <v>215</v>
      </c>
    </row>
    <row r="232" spans="1:12" ht="63.75" x14ac:dyDescent="0.25">
      <c r="A232" s="16"/>
      <c r="B232" s="39">
        <v>227</v>
      </c>
      <c r="C232" s="41" t="s">
        <v>260</v>
      </c>
      <c r="D232" s="31">
        <v>150233</v>
      </c>
      <c r="E232" s="43" t="s">
        <v>28</v>
      </c>
      <c r="F232" s="33">
        <v>50</v>
      </c>
      <c r="G232" s="34" t="s">
        <v>16</v>
      </c>
      <c r="H232" s="14">
        <v>10</v>
      </c>
      <c r="I232" s="14">
        <v>15.9</v>
      </c>
      <c r="J232" s="14">
        <v>11.4</v>
      </c>
      <c r="K232" s="15">
        <f t="shared" si="16"/>
        <v>12.433333333333332</v>
      </c>
      <c r="L232" s="15">
        <f t="shared" si="17"/>
        <v>621.66666666666663</v>
      </c>
    </row>
    <row r="233" spans="1:12" ht="63.75" x14ac:dyDescent="0.25">
      <c r="A233" s="16"/>
      <c r="B233" s="17">
        <v>228</v>
      </c>
      <c r="C233" s="18" t="s">
        <v>261</v>
      </c>
      <c r="D233" s="19">
        <v>129062</v>
      </c>
      <c r="E233" s="20" t="s">
        <v>129</v>
      </c>
      <c r="F233" s="21">
        <v>10</v>
      </c>
      <c r="G233" s="22" t="s">
        <v>16</v>
      </c>
      <c r="H233" s="23">
        <v>19.8</v>
      </c>
      <c r="I233" s="23">
        <v>17</v>
      </c>
      <c r="J233" s="23">
        <v>21.76</v>
      </c>
      <c r="K233" s="24">
        <f t="shared" si="16"/>
        <v>19.52</v>
      </c>
      <c r="L233" s="15">
        <f t="shared" si="17"/>
        <v>195.2</v>
      </c>
    </row>
    <row r="234" spans="1:12" ht="51" x14ac:dyDescent="0.25">
      <c r="A234" s="16"/>
      <c r="B234" s="39">
        <v>229</v>
      </c>
      <c r="C234" s="41" t="s">
        <v>262</v>
      </c>
      <c r="D234" s="42">
        <v>965</v>
      </c>
      <c r="E234" s="43" t="s">
        <v>38</v>
      </c>
      <c r="F234" s="33">
        <v>100</v>
      </c>
      <c r="G234" s="34" t="s">
        <v>16</v>
      </c>
      <c r="H234" s="14">
        <v>59.9</v>
      </c>
      <c r="I234" s="14">
        <v>79.430000000000007</v>
      </c>
      <c r="J234" s="14">
        <v>78.599999999999994</v>
      </c>
      <c r="K234" s="15">
        <f t="shared" si="16"/>
        <v>72.643333333333331</v>
      </c>
      <c r="L234" s="15">
        <f t="shared" si="17"/>
        <v>7264.333333333333</v>
      </c>
    </row>
    <row r="235" spans="1:12" ht="51" x14ac:dyDescent="0.25">
      <c r="A235" s="16"/>
      <c r="B235" s="17">
        <v>230</v>
      </c>
      <c r="C235" s="18" t="s">
        <v>263</v>
      </c>
      <c r="D235" s="19">
        <v>965</v>
      </c>
      <c r="E235" s="20" t="s">
        <v>38</v>
      </c>
      <c r="F235" s="21">
        <v>100</v>
      </c>
      <c r="G235" s="22" t="s">
        <v>16</v>
      </c>
      <c r="H235" s="23">
        <v>18.7</v>
      </c>
      <c r="I235" s="23">
        <v>15.27</v>
      </c>
      <c r="J235" s="23">
        <v>13.9</v>
      </c>
      <c r="K235" s="24">
        <f t="shared" si="16"/>
        <v>15.956666666666665</v>
      </c>
      <c r="L235" s="15">
        <f t="shared" si="17"/>
        <v>1595.6666666666665</v>
      </c>
    </row>
    <row r="236" spans="1:12" ht="76.5" x14ac:dyDescent="0.25">
      <c r="A236" s="16"/>
      <c r="B236" s="39">
        <v>231</v>
      </c>
      <c r="C236" s="41" t="s">
        <v>264</v>
      </c>
      <c r="D236" s="31">
        <v>320170</v>
      </c>
      <c r="E236" s="43" t="s">
        <v>28</v>
      </c>
      <c r="F236" s="33">
        <v>50</v>
      </c>
      <c r="G236" s="34" t="s">
        <v>16</v>
      </c>
      <c r="H236" s="14">
        <v>4</v>
      </c>
      <c r="I236" s="14">
        <v>2.41</v>
      </c>
      <c r="J236" s="14">
        <v>2.63</v>
      </c>
      <c r="K236" s="15">
        <f t="shared" si="16"/>
        <v>3.0133333333333332</v>
      </c>
      <c r="L236" s="15">
        <f t="shared" si="17"/>
        <v>150.66666666666666</v>
      </c>
    </row>
    <row r="237" spans="1:12" ht="51" x14ac:dyDescent="0.25">
      <c r="A237" s="16"/>
      <c r="B237" s="17">
        <v>232</v>
      </c>
      <c r="C237" s="18" t="s">
        <v>265</v>
      </c>
      <c r="D237" s="19">
        <v>65102</v>
      </c>
      <c r="E237" s="20" t="s">
        <v>28</v>
      </c>
      <c r="F237" s="21">
        <v>100</v>
      </c>
      <c r="G237" s="22" t="s">
        <v>16</v>
      </c>
      <c r="H237" s="23">
        <v>12.82</v>
      </c>
      <c r="I237" s="23">
        <v>11.9</v>
      </c>
      <c r="J237" s="23">
        <v>10.9</v>
      </c>
      <c r="K237" s="24">
        <f t="shared" si="16"/>
        <v>11.873333333333333</v>
      </c>
      <c r="L237" s="15">
        <f t="shared" si="17"/>
        <v>1187.3333333333333</v>
      </c>
    </row>
    <row r="238" spans="1:12" ht="63.75" x14ac:dyDescent="0.25">
      <c r="A238" s="16"/>
      <c r="B238" s="39">
        <v>233</v>
      </c>
      <c r="C238" s="41" t="s">
        <v>266</v>
      </c>
      <c r="D238" s="42">
        <v>150974</v>
      </c>
      <c r="E238" s="43" t="s">
        <v>38</v>
      </c>
      <c r="F238" s="33">
        <v>100</v>
      </c>
      <c r="G238" s="34" t="s">
        <v>16</v>
      </c>
      <c r="H238" s="37">
        <v>3.5</v>
      </c>
      <c r="I238" s="14">
        <v>3.2</v>
      </c>
      <c r="J238" s="14">
        <v>3.6</v>
      </c>
      <c r="K238" s="15">
        <f t="shared" si="16"/>
        <v>3.4333333333333336</v>
      </c>
      <c r="L238" s="15">
        <f t="shared" si="17"/>
        <v>343.33333333333337</v>
      </c>
    </row>
    <row r="239" spans="1:12" ht="51" x14ac:dyDescent="0.25">
      <c r="A239" s="16"/>
      <c r="B239" s="17">
        <v>234</v>
      </c>
      <c r="C239" s="18" t="s">
        <v>267</v>
      </c>
      <c r="D239" s="19">
        <v>150790</v>
      </c>
      <c r="E239" s="20" t="s">
        <v>38</v>
      </c>
      <c r="F239" s="21">
        <v>100</v>
      </c>
      <c r="G239" s="22" t="s">
        <v>16</v>
      </c>
      <c r="H239" s="38">
        <v>42.9</v>
      </c>
      <c r="I239" s="23">
        <v>22.23</v>
      </c>
      <c r="J239" s="23">
        <v>22.9</v>
      </c>
      <c r="K239" s="24">
        <f t="shared" si="16"/>
        <v>29.343333333333334</v>
      </c>
      <c r="L239" s="15">
        <f t="shared" si="17"/>
        <v>2934.3333333333335</v>
      </c>
    </row>
    <row r="240" spans="1:12" ht="25.5" x14ac:dyDescent="0.25">
      <c r="A240" s="16"/>
      <c r="B240" s="59">
        <v>235</v>
      </c>
      <c r="C240" s="60" t="s">
        <v>268</v>
      </c>
      <c r="D240" s="61">
        <v>32905</v>
      </c>
      <c r="E240" s="62" t="s">
        <v>28</v>
      </c>
      <c r="F240" s="62">
        <v>50</v>
      </c>
      <c r="G240" s="34" t="s">
        <v>16</v>
      </c>
      <c r="H240" s="14">
        <v>95.9</v>
      </c>
      <c r="I240" s="14">
        <v>75.8</v>
      </c>
      <c r="J240" s="14">
        <v>52.9</v>
      </c>
      <c r="K240" s="15">
        <f t="shared" si="16"/>
        <v>74.86666666666666</v>
      </c>
      <c r="L240" s="15">
        <f t="shared" si="17"/>
        <v>3743.333333333333</v>
      </c>
    </row>
    <row r="241" spans="1:12" ht="51" x14ac:dyDescent="0.25">
      <c r="A241" s="7" t="s">
        <v>269</v>
      </c>
      <c r="B241" s="63">
        <v>236</v>
      </c>
      <c r="C241" s="64" t="s">
        <v>270</v>
      </c>
      <c r="D241" s="65">
        <v>9695</v>
      </c>
      <c r="E241" s="66" t="s">
        <v>28</v>
      </c>
      <c r="F241" s="66">
        <v>50</v>
      </c>
      <c r="G241" s="67" t="s">
        <v>16</v>
      </c>
      <c r="H241" s="68">
        <v>28.9</v>
      </c>
      <c r="I241" s="68">
        <v>24.75</v>
      </c>
      <c r="J241" s="68">
        <v>31.55</v>
      </c>
      <c r="K241" s="69">
        <f t="shared" si="16"/>
        <v>28.400000000000002</v>
      </c>
      <c r="L241" s="69">
        <f t="shared" si="17"/>
        <v>1420</v>
      </c>
    </row>
    <row r="242" spans="1:12" ht="76.5" x14ac:dyDescent="0.25">
      <c r="A242" s="7" t="s">
        <v>271</v>
      </c>
      <c r="B242" s="59">
        <v>237</v>
      </c>
      <c r="C242" s="70" t="s">
        <v>272</v>
      </c>
      <c r="D242" s="71">
        <v>68500</v>
      </c>
      <c r="E242" s="62" t="s">
        <v>28</v>
      </c>
      <c r="F242" s="72">
        <v>2000</v>
      </c>
      <c r="G242" s="73"/>
      <c r="H242" s="14">
        <v>8.9</v>
      </c>
      <c r="I242" s="14">
        <v>7.95</v>
      </c>
      <c r="J242" s="14">
        <v>9.6</v>
      </c>
      <c r="K242" s="69">
        <f t="shared" si="16"/>
        <v>8.8166666666666682</v>
      </c>
      <c r="L242" s="69">
        <f t="shared" si="17"/>
        <v>17633.333333333336</v>
      </c>
    </row>
    <row r="243" spans="1:12" ht="114.75" x14ac:dyDescent="0.25">
      <c r="A243" s="7" t="s">
        <v>271</v>
      </c>
      <c r="B243" s="74">
        <v>238</v>
      </c>
      <c r="C243" s="75" t="s">
        <v>273</v>
      </c>
      <c r="D243" s="76">
        <v>271841</v>
      </c>
      <c r="E243" s="77" t="s">
        <v>24</v>
      </c>
      <c r="F243" s="78">
        <v>15</v>
      </c>
      <c r="G243" s="79"/>
      <c r="H243" s="68">
        <v>49.9</v>
      </c>
      <c r="I243" s="68">
        <v>44.9</v>
      </c>
      <c r="J243" s="68">
        <v>52</v>
      </c>
      <c r="K243" s="69">
        <f t="shared" si="16"/>
        <v>48.933333333333337</v>
      </c>
      <c r="L243" s="69">
        <f t="shared" si="17"/>
        <v>734</v>
      </c>
    </row>
    <row r="244" spans="1:12" ht="76.5" x14ac:dyDescent="0.25">
      <c r="A244" s="7" t="s">
        <v>271</v>
      </c>
      <c r="B244" s="59">
        <v>239</v>
      </c>
      <c r="C244" s="80" t="s">
        <v>274</v>
      </c>
      <c r="D244" s="71">
        <v>400</v>
      </c>
      <c r="E244" s="62" t="s">
        <v>38</v>
      </c>
      <c r="F244" s="81">
        <v>15</v>
      </c>
      <c r="G244" s="73"/>
      <c r="H244" s="14">
        <v>39.9</v>
      </c>
      <c r="I244" s="14">
        <v>31.9</v>
      </c>
      <c r="J244" s="14">
        <v>39.9</v>
      </c>
      <c r="K244" s="69">
        <f t="shared" si="16"/>
        <v>37.233333333333327</v>
      </c>
      <c r="L244" s="69">
        <f t="shared" si="17"/>
        <v>558.49999999999989</v>
      </c>
    </row>
    <row r="245" spans="1:12" ht="102" x14ac:dyDescent="0.25">
      <c r="A245" s="7" t="s">
        <v>271</v>
      </c>
      <c r="B245" s="74">
        <v>240</v>
      </c>
      <c r="C245" s="75" t="s">
        <v>275</v>
      </c>
      <c r="D245" s="76">
        <v>150778</v>
      </c>
      <c r="E245" s="77" t="s">
        <v>28</v>
      </c>
      <c r="F245" s="78">
        <v>30</v>
      </c>
      <c r="G245" s="79"/>
      <c r="H245" s="68">
        <v>7.6</v>
      </c>
      <c r="I245" s="68">
        <v>6.3</v>
      </c>
      <c r="J245" s="68">
        <v>7.9</v>
      </c>
      <c r="K245" s="69">
        <f t="shared" si="16"/>
        <v>7.2666666666666657</v>
      </c>
      <c r="L245" s="69">
        <f t="shared" si="17"/>
        <v>217.99999999999997</v>
      </c>
    </row>
    <row r="246" spans="1:12" ht="63.75" x14ac:dyDescent="0.25">
      <c r="A246" s="7" t="s">
        <v>271</v>
      </c>
      <c r="B246" s="59">
        <v>241</v>
      </c>
      <c r="C246" s="70" t="s">
        <v>276</v>
      </c>
      <c r="D246" s="71">
        <v>138282</v>
      </c>
      <c r="E246" s="62" t="s">
        <v>28</v>
      </c>
      <c r="F246" s="81">
        <v>250</v>
      </c>
      <c r="G246" s="73"/>
      <c r="H246" s="14">
        <v>1.9</v>
      </c>
      <c r="I246" s="14">
        <v>1.4</v>
      </c>
      <c r="J246" s="14">
        <v>2</v>
      </c>
      <c r="K246" s="15">
        <f t="shared" si="16"/>
        <v>1.7666666666666666</v>
      </c>
      <c r="L246" s="15">
        <f t="shared" si="17"/>
        <v>441.66666666666663</v>
      </c>
    </row>
    <row r="247" spans="1:12" ht="51" x14ac:dyDescent="0.25">
      <c r="A247" s="7" t="s">
        <v>277</v>
      </c>
      <c r="B247" s="74">
        <v>242</v>
      </c>
      <c r="C247" s="75" t="s">
        <v>278</v>
      </c>
      <c r="D247" s="76">
        <v>400</v>
      </c>
      <c r="E247" s="77" t="s">
        <v>279</v>
      </c>
      <c r="F247" s="82">
        <v>15</v>
      </c>
      <c r="G247" s="83"/>
      <c r="H247" s="68">
        <v>36.9</v>
      </c>
      <c r="I247" s="68">
        <v>36</v>
      </c>
      <c r="J247" s="68">
        <v>43</v>
      </c>
      <c r="K247" s="15">
        <f t="shared" si="16"/>
        <v>38.633333333333333</v>
      </c>
      <c r="L247" s="15">
        <f t="shared" si="17"/>
        <v>579.5</v>
      </c>
    </row>
    <row r="248" spans="1:12" ht="51" x14ac:dyDescent="0.25">
      <c r="A248" s="7" t="s">
        <v>280</v>
      </c>
      <c r="B248" s="59">
        <v>243</v>
      </c>
      <c r="C248" s="70" t="s">
        <v>281</v>
      </c>
      <c r="D248" s="71">
        <v>400</v>
      </c>
      <c r="E248" s="62" t="s">
        <v>279</v>
      </c>
      <c r="F248" s="84">
        <v>15</v>
      </c>
      <c r="G248" s="85"/>
      <c r="H248" s="86">
        <v>193</v>
      </c>
      <c r="I248" s="86">
        <v>224.53</v>
      </c>
      <c r="J248" s="86">
        <v>179</v>
      </c>
      <c r="K248" s="69">
        <f t="shared" si="16"/>
        <v>198.84333333333333</v>
      </c>
      <c r="L248" s="69">
        <f t="shared" si="17"/>
        <v>2982.65</v>
      </c>
    </row>
    <row r="249" spans="1:12" x14ac:dyDescent="0.25">
      <c r="K249" s="88" t="s">
        <v>282</v>
      </c>
      <c r="L249" s="89">
        <f>SUM(L6:L248)</f>
        <v>682663.11333333328</v>
      </c>
    </row>
    <row r="251" spans="1:12" x14ac:dyDescent="0.25">
      <c r="A251" s="90" t="s">
        <v>283</v>
      </c>
    </row>
    <row r="253" spans="1:12" ht="205.5" customHeight="1" x14ac:dyDescent="0.25">
      <c r="A253" s="422" t="s">
        <v>284</v>
      </c>
      <c r="B253" s="422"/>
      <c r="C253" s="422"/>
      <c r="D253" s="422"/>
      <c r="E253" s="422"/>
      <c r="F253" s="422"/>
      <c r="G253" s="422"/>
      <c r="H253" s="422"/>
      <c r="I253" s="422"/>
      <c r="J253" s="422"/>
      <c r="K253" s="422"/>
      <c r="L253" s="422"/>
    </row>
  </sheetData>
  <mergeCells count="2">
    <mergeCell ref="A1:L1"/>
    <mergeCell ref="A253:L253"/>
  </mergeCells>
  <pageMargins left="0.511811024" right="0.511811024" top="0.78740157499999996" bottom="0.78740157499999996" header="0.31496062000000002" footer="0.31496062000000002"/>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4"/>
  <sheetViews>
    <sheetView workbookViewId="0">
      <selection activeCell="E7" sqref="E7"/>
    </sheetView>
  </sheetViews>
  <sheetFormatPr defaultRowHeight="15" x14ac:dyDescent="0.25"/>
  <cols>
    <col min="3" max="3" width="44.140625" customWidth="1"/>
    <col min="4" max="4" width="19.7109375" customWidth="1"/>
    <col min="5" max="5" width="21.7109375" customWidth="1"/>
  </cols>
  <sheetData>
    <row r="1" spans="1:5" ht="15.75" thickBot="1" x14ac:dyDescent="0.3">
      <c r="A1" s="356" t="s">
        <v>408</v>
      </c>
      <c r="B1" s="357" t="s">
        <v>3</v>
      </c>
      <c r="C1" s="357" t="s">
        <v>4</v>
      </c>
      <c r="D1" s="357" t="s">
        <v>6</v>
      </c>
      <c r="E1" s="357" t="s">
        <v>7</v>
      </c>
    </row>
    <row r="2" spans="1:5" ht="27.75" thickBot="1" x14ac:dyDescent="0.3">
      <c r="A2" s="315"/>
      <c r="B2" s="300">
        <v>1</v>
      </c>
      <c r="C2" s="302" t="s">
        <v>799</v>
      </c>
      <c r="D2" s="303" t="s">
        <v>38</v>
      </c>
      <c r="E2" s="300">
        <v>60</v>
      </c>
    </row>
    <row r="3" spans="1:5" ht="27.75" thickBot="1" x14ac:dyDescent="0.3">
      <c r="A3" s="301"/>
      <c r="B3" s="300">
        <v>2</v>
      </c>
      <c r="C3" s="302" t="s">
        <v>800</v>
      </c>
      <c r="D3" s="303" t="s">
        <v>38</v>
      </c>
      <c r="E3" s="300">
        <v>60</v>
      </c>
    </row>
    <row r="4" spans="1:5" ht="27.75" thickBot="1" x14ac:dyDescent="0.3">
      <c r="A4" s="304" t="s">
        <v>409</v>
      </c>
      <c r="B4" s="300">
        <v>3</v>
      </c>
      <c r="C4" s="302" t="s">
        <v>801</v>
      </c>
      <c r="D4" s="303" t="s">
        <v>38</v>
      </c>
      <c r="E4" s="300">
        <v>60</v>
      </c>
    </row>
    <row r="5" spans="1:5" ht="27.75" thickBot="1" x14ac:dyDescent="0.3">
      <c r="A5" s="301"/>
      <c r="B5" s="300">
        <v>4</v>
      </c>
      <c r="C5" s="302" t="s">
        <v>802</v>
      </c>
      <c r="D5" s="303" t="s">
        <v>38</v>
      </c>
      <c r="E5" s="300">
        <v>60</v>
      </c>
    </row>
    <row r="6" spans="1:5" ht="27.75" thickBot="1" x14ac:dyDescent="0.3">
      <c r="A6" s="301"/>
      <c r="B6" s="300">
        <v>5</v>
      </c>
      <c r="C6" s="302" t="s">
        <v>803</v>
      </c>
      <c r="D6" s="303" t="s">
        <v>38</v>
      </c>
      <c r="E6" s="300">
        <v>60</v>
      </c>
    </row>
    <row r="7" spans="1:5" ht="54.75" thickBot="1" x14ac:dyDescent="0.3">
      <c r="A7" s="305"/>
      <c r="B7" s="300">
        <v>6</v>
      </c>
      <c r="C7" s="306" t="s">
        <v>258</v>
      </c>
      <c r="D7" s="307" t="s">
        <v>28</v>
      </c>
      <c r="E7" s="308">
        <v>30</v>
      </c>
    </row>
    <row r="8" spans="1:5" ht="54.75" thickBot="1" x14ac:dyDescent="0.3">
      <c r="A8" s="309"/>
      <c r="B8" s="300">
        <v>7</v>
      </c>
      <c r="C8" s="306" t="s">
        <v>259</v>
      </c>
      <c r="D8" s="307" t="s">
        <v>28</v>
      </c>
      <c r="E8" s="308">
        <v>30</v>
      </c>
    </row>
    <row r="9" spans="1:5" ht="16.5" thickBot="1" x14ac:dyDescent="0.3">
      <c r="A9" s="309"/>
      <c r="B9" s="300">
        <v>8</v>
      </c>
      <c r="C9" s="310" t="s">
        <v>804</v>
      </c>
      <c r="D9" s="307" t="s">
        <v>28</v>
      </c>
      <c r="E9" s="300">
        <v>30</v>
      </c>
    </row>
    <row r="10" spans="1:5" ht="41.25" thickBot="1" x14ac:dyDescent="0.3">
      <c r="A10" s="309"/>
      <c r="B10" s="300">
        <v>9</v>
      </c>
      <c r="C10" s="306" t="s">
        <v>264</v>
      </c>
      <c r="D10" s="307" t="s">
        <v>28</v>
      </c>
      <c r="E10" s="308">
        <v>20</v>
      </c>
    </row>
    <row r="11" spans="1:5" ht="27.75" thickBot="1" x14ac:dyDescent="0.3">
      <c r="A11" s="309"/>
      <c r="B11" s="300">
        <v>10</v>
      </c>
      <c r="C11" s="306" t="s">
        <v>30</v>
      </c>
      <c r="D11" s="307" t="s">
        <v>24</v>
      </c>
      <c r="E11" s="308">
        <v>20</v>
      </c>
    </row>
    <row r="12" spans="1:5" ht="27.75" thickBot="1" x14ac:dyDescent="0.3">
      <c r="A12" s="309"/>
      <c r="B12" s="300">
        <v>11</v>
      </c>
      <c r="C12" s="306" t="s">
        <v>411</v>
      </c>
      <c r="D12" s="307" t="s">
        <v>24</v>
      </c>
      <c r="E12" s="300">
        <v>10</v>
      </c>
    </row>
    <row r="13" spans="1:5" ht="27.75" thickBot="1" x14ac:dyDescent="0.3">
      <c r="A13" s="309"/>
      <c r="B13" s="300">
        <v>12</v>
      </c>
      <c r="C13" s="306" t="s">
        <v>289</v>
      </c>
      <c r="D13" s="307" t="s">
        <v>28</v>
      </c>
      <c r="E13" s="308">
        <v>100</v>
      </c>
    </row>
    <row r="14" spans="1:5" ht="27.75" thickBot="1" x14ac:dyDescent="0.3">
      <c r="A14" s="309"/>
      <c r="B14" s="300">
        <v>13</v>
      </c>
      <c r="C14" s="306" t="s">
        <v>290</v>
      </c>
      <c r="D14" s="307" t="s">
        <v>28</v>
      </c>
      <c r="E14" s="308">
        <v>10</v>
      </c>
    </row>
    <row r="15" spans="1:5" ht="27.75" thickBot="1" x14ac:dyDescent="0.3">
      <c r="A15" s="309"/>
      <c r="B15" s="300">
        <v>14</v>
      </c>
      <c r="C15" s="306" t="s">
        <v>33</v>
      </c>
      <c r="D15" s="307" t="s">
        <v>28</v>
      </c>
      <c r="E15" s="308">
        <v>600</v>
      </c>
    </row>
    <row r="16" spans="1:5" ht="27.75" thickBot="1" x14ac:dyDescent="0.3">
      <c r="A16" s="309"/>
      <c r="B16" s="300">
        <v>15</v>
      </c>
      <c r="C16" s="306" t="s">
        <v>34</v>
      </c>
      <c r="D16" s="307" t="s">
        <v>28</v>
      </c>
      <c r="E16" s="308">
        <v>60</v>
      </c>
    </row>
    <row r="17" spans="1:5" ht="16.5" thickBot="1" x14ac:dyDescent="0.3">
      <c r="A17" s="309"/>
      <c r="B17" s="300">
        <v>16</v>
      </c>
      <c r="C17" s="311" t="s">
        <v>805</v>
      </c>
      <c r="D17" s="307" t="s">
        <v>28</v>
      </c>
      <c r="E17" s="300">
        <v>36</v>
      </c>
    </row>
    <row r="18" spans="1:5" ht="16.5" thickBot="1" x14ac:dyDescent="0.3">
      <c r="A18" s="309"/>
      <c r="B18" s="300">
        <v>17</v>
      </c>
      <c r="C18" s="302" t="s">
        <v>806</v>
      </c>
      <c r="D18" s="307" t="s">
        <v>28</v>
      </c>
      <c r="E18" s="308">
        <v>60</v>
      </c>
    </row>
    <row r="19" spans="1:5" ht="27.75" thickBot="1" x14ac:dyDescent="0.3">
      <c r="A19" s="309"/>
      <c r="B19" s="300">
        <v>18</v>
      </c>
      <c r="C19" s="306" t="s">
        <v>36</v>
      </c>
      <c r="D19" s="307" t="s">
        <v>28</v>
      </c>
      <c r="E19" s="308">
        <v>36</v>
      </c>
    </row>
    <row r="20" spans="1:5" ht="16.5" thickBot="1" x14ac:dyDescent="0.3">
      <c r="A20" s="309"/>
      <c r="B20" s="300">
        <v>19</v>
      </c>
      <c r="C20" s="312" t="s">
        <v>807</v>
      </c>
      <c r="D20" s="307" t="s">
        <v>28</v>
      </c>
      <c r="E20" s="300">
        <v>36</v>
      </c>
    </row>
    <row r="21" spans="1:5" ht="41.25" thickBot="1" x14ac:dyDescent="0.3">
      <c r="A21" s="309"/>
      <c r="B21" s="300">
        <v>20</v>
      </c>
      <c r="C21" s="306" t="s">
        <v>39</v>
      </c>
      <c r="D21" s="307" t="s">
        <v>40</v>
      </c>
      <c r="E21" s="308">
        <v>200</v>
      </c>
    </row>
    <row r="22" spans="1:5" ht="41.25" thickBot="1" x14ac:dyDescent="0.3">
      <c r="A22" s="309"/>
      <c r="B22" s="300">
        <v>21</v>
      </c>
      <c r="C22" s="306" t="s">
        <v>37</v>
      </c>
      <c r="D22" s="307" t="s">
        <v>38</v>
      </c>
      <c r="E22" s="308">
        <v>200</v>
      </c>
    </row>
    <row r="23" spans="1:5" ht="54.75" thickBot="1" x14ac:dyDescent="0.3">
      <c r="A23" s="309"/>
      <c r="B23" s="300">
        <v>22</v>
      </c>
      <c r="C23" s="306" t="s">
        <v>41</v>
      </c>
      <c r="D23" s="307" t="s">
        <v>28</v>
      </c>
      <c r="E23" s="308">
        <v>370</v>
      </c>
    </row>
    <row r="24" spans="1:5" ht="108.75" thickBot="1" x14ac:dyDescent="0.3">
      <c r="A24" s="309"/>
      <c r="B24" s="300">
        <v>23</v>
      </c>
      <c r="C24" s="306" t="s">
        <v>292</v>
      </c>
      <c r="D24" s="307" t="s">
        <v>28</v>
      </c>
      <c r="E24" s="308">
        <v>330</v>
      </c>
    </row>
    <row r="25" spans="1:5" ht="108.75" thickBot="1" x14ac:dyDescent="0.3">
      <c r="A25" s="309"/>
      <c r="B25" s="300">
        <v>24</v>
      </c>
      <c r="C25" s="306" t="s">
        <v>587</v>
      </c>
      <c r="D25" s="307" t="s">
        <v>28</v>
      </c>
      <c r="E25" s="308">
        <v>160</v>
      </c>
    </row>
    <row r="26" spans="1:5" ht="41.25" thickBot="1" x14ac:dyDescent="0.3">
      <c r="A26" s="309"/>
      <c r="B26" s="300">
        <v>25</v>
      </c>
      <c r="C26" s="306" t="s">
        <v>588</v>
      </c>
      <c r="D26" s="307" t="s">
        <v>28</v>
      </c>
      <c r="E26" s="308">
        <v>160</v>
      </c>
    </row>
    <row r="27" spans="1:5" ht="41.25" thickBot="1" x14ac:dyDescent="0.3">
      <c r="A27" s="309"/>
      <c r="B27" s="300">
        <v>26</v>
      </c>
      <c r="C27" s="306" t="s">
        <v>589</v>
      </c>
      <c r="D27" s="307" t="s">
        <v>28</v>
      </c>
      <c r="E27" s="308">
        <v>570</v>
      </c>
    </row>
    <row r="28" spans="1:5" ht="27.75" thickBot="1" x14ac:dyDescent="0.3">
      <c r="A28" s="309"/>
      <c r="B28" s="300">
        <v>27</v>
      </c>
      <c r="C28" s="306" t="s">
        <v>49</v>
      </c>
      <c r="D28" s="313" t="s">
        <v>28</v>
      </c>
      <c r="E28" s="308">
        <v>400</v>
      </c>
    </row>
    <row r="29" spans="1:5" ht="27.75" thickBot="1" x14ac:dyDescent="0.3">
      <c r="A29" s="309"/>
      <c r="B29" s="300">
        <v>28</v>
      </c>
      <c r="C29" s="306" t="s">
        <v>298</v>
      </c>
      <c r="D29" s="313" t="s">
        <v>28</v>
      </c>
      <c r="E29" s="308">
        <v>600</v>
      </c>
    </row>
    <row r="30" spans="1:5" ht="27.75" thickBot="1" x14ac:dyDescent="0.3">
      <c r="A30" s="309"/>
      <c r="B30" s="300">
        <v>29</v>
      </c>
      <c r="C30" s="306" t="s">
        <v>51</v>
      </c>
      <c r="D30" s="313" t="s">
        <v>28</v>
      </c>
      <c r="E30" s="308">
        <v>120</v>
      </c>
    </row>
    <row r="31" spans="1:5" ht="64.5" thickBot="1" x14ac:dyDescent="0.3">
      <c r="A31" s="309"/>
      <c r="B31" s="300">
        <v>30</v>
      </c>
      <c r="C31" s="314" t="s">
        <v>808</v>
      </c>
      <c r="D31" s="307" t="s">
        <v>28</v>
      </c>
      <c r="E31" s="300">
        <v>120</v>
      </c>
    </row>
    <row r="32" spans="1:5" ht="64.5" thickBot="1" x14ac:dyDescent="0.3">
      <c r="A32" s="309"/>
      <c r="B32" s="300">
        <v>31</v>
      </c>
      <c r="C32" s="314" t="s">
        <v>809</v>
      </c>
      <c r="D32" s="307" t="s">
        <v>28</v>
      </c>
      <c r="E32" s="300">
        <v>120</v>
      </c>
    </row>
    <row r="33" spans="1:5" ht="81.75" thickBot="1" x14ac:dyDescent="0.3">
      <c r="A33" s="309"/>
      <c r="B33" s="300">
        <v>32</v>
      </c>
      <c r="C33" s="306" t="s">
        <v>697</v>
      </c>
      <c r="D33" s="307" t="s">
        <v>28</v>
      </c>
      <c r="E33" s="308">
        <v>120</v>
      </c>
    </row>
    <row r="34" spans="1:5" ht="108.75" thickBot="1" x14ac:dyDescent="0.3">
      <c r="A34" s="309"/>
      <c r="B34" s="300">
        <v>33</v>
      </c>
      <c r="C34" s="302" t="s">
        <v>810</v>
      </c>
      <c r="D34" s="307" t="s">
        <v>28</v>
      </c>
      <c r="E34" s="300">
        <v>100</v>
      </c>
    </row>
    <row r="35" spans="1:5" ht="95.25" thickBot="1" x14ac:dyDescent="0.3">
      <c r="A35" s="309"/>
      <c r="B35" s="300">
        <v>34</v>
      </c>
      <c r="C35" s="306" t="s">
        <v>424</v>
      </c>
      <c r="D35" s="307" t="s">
        <v>28</v>
      </c>
      <c r="E35" s="300">
        <v>60</v>
      </c>
    </row>
    <row r="36" spans="1:5" ht="27.75" thickBot="1" x14ac:dyDescent="0.3">
      <c r="A36" s="301"/>
      <c r="B36" s="300">
        <v>35</v>
      </c>
      <c r="C36" s="306" t="s">
        <v>55</v>
      </c>
      <c r="D36" s="313" t="s">
        <v>28</v>
      </c>
      <c r="E36" s="308">
        <v>100</v>
      </c>
    </row>
    <row r="37" spans="1:5" ht="149.25" thickBot="1" x14ac:dyDescent="0.3">
      <c r="A37" s="315"/>
      <c r="B37" s="300">
        <v>36</v>
      </c>
      <c r="C37" s="306" t="s">
        <v>811</v>
      </c>
      <c r="D37" s="313" t="s">
        <v>24</v>
      </c>
      <c r="E37" s="300">
        <v>800</v>
      </c>
    </row>
    <row r="38" spans="1:5" ht="149.25" thickBot="1" x14ac:dyDescent="0.3">
      <c r="A38" s="316" t="s">
        <v>410</v>
      </c>
      <c r="B38" s="300">
        <v>37</v>
      </c>
      <c r="C38" s="306" t="s">
        <v>812</v>
      </c>
      <c r="D38" s="313" t="s">
        <v>24</v>
      </c>
      <c r="E38" s="300">
        <v>500</v>
      </c>
    </row>
    <row r="39" spans="1:5" ht="149.25" thickBot="1" x14ac:dyDescent="0.3">
      <c r="A39" s="301"/>
      <c r="B39" s="300">
        <v>38</v>
      </c>
      <c r="C39" s="306" t="s">
        <v>813</v>
      </c>
      <c r="D39" s="313" t="s">
        <v>24</v>
      </c>
      <c r="E39" s="300">
        <v>500</v>
      </c>
    </row>
    <row r="40" spans="1:5" ht="230.25" thickBot="1" x14ac:dyDescent="0.3">
      <c r="A40" s="315"/>
      <c r="B40" s="300">
        <v>39</v>
      </c>
      <c r="C40" s="306" t="s">
        <v>814</v>
      </c>
      <c r="D40" s="307" t="s">
        <v>24</v>
      </c>
      <c r="E40" s="308">
        <v>15</v>
      </c>
    </row>
    <row r="41" spans="1:5" ht="230.25" thickBot="1" x14ac:dyDescent="0.3">
      <c r="A41" s="301"/>
      <c r="B41" s="300">
        <v>40</v>
      </c>
      <c r="C41" s="306" t="s">
        <v>815</v>
      </c>
      <c r="D41" s="307" t="s">
        <v>24</v>
      </c>
      <c r="E41" s="308">
        <v>50</v>
      </c>
    </row>
    <row r="42" spans="1:5" ht="230.25" thickBot="1" x14ac:dyDescent="0.3">
      <c r="A42" s="317" t="s">
        <v>412</v>
      </c>
      <c r="B42" s="300">
        <v>41</v>
      </c>
      <c r="C42" s="306" t="s">
        <v>816</v>
      </c>
      <c r="D42" s="307" t="s">
        <v>24</v>
      </c>
      <c r="E42" s="308">
        <v>40</v>
      </c>
    </row>
    <row r="43" spans="1:5" ht="230.25" thickBot="1" x14ac:dyDescent="0.3">
      <c r="A43" s="309"/>
      <c r="B43" s="300">
        <v>42</v>
      </c>
      <c r="C43" s="306" t="s">
        <v>817</v>
      </c>
      <c r="D43" s="313" t="s">
        <v>24</v>
      </c>
      <c r="E43" s="308">
        <v>20</v>
      </c>
    </row>
    <row r="44" spans="1:5" ht="54.75" thickBot="1" x14ac:dyDescent="0.3">
      <c r="A44" s="301"/>
      <c r="B44" s="300">
        <v>43</v>
      </c>
      <c r="C44" s="306" t="s">
        <v>59</v>
      </c>
      <c r="D44" s="307" t="s">
        <v>60</v>
      </c>
      <c r="E44" s="318">
        <v>20</v>
      </c>
    </row>
    <row r="45" spans="1:5" ht="16.5" thickBot="1" x14ac:dyDescent="0.3">
      <c r="A45" s="315"/>
      <c r="B45" s="300">
        <v>44</v>
      </c>
      <c r="C45" s="306" t="s">
        <v>818</v>
      </c>
      <c r="D45" s="307" t="s">
        <v>28</v>
      </c>
      <c r="E45" s="300">
        <v>60</v>
      </c>
    </row>
    <row r="46" spans="1:5" ht="15.75" thickBot="1" x14ac:dyDescent="0.3">
      <c r="A46" s="316" t="s">
        <v>413</v>
      </c>
      <c r="B46" s="300">
        <v>45</v>
      </c>
      <c r="C46" s="319" t="s">
        <v>403</v>
      </c>
      <c r="D46" s="313" t="s">
        <v>28</v>
      </c>
      <c r="E46" s="300">
        <v>60</v>
      </c>
    </row>
    <row r="47" spans="1:5" ht="16.5" thickBot="1" x14ac:dyDescent="0.3">
      <c r="A47" s="301"/>
      <c r="B47" s="300">
        <v>46</v>
      </c>
      <c r="C47" s="306" t="s">
        <v>819</v>
      </c>
      <c r="D47" s="307" t="s">
        <v>28</v>
      </c>
      <c r="E47" s="300">
        <v>60</v>
      </c>
    </row>
    <row r="48" spans="1:5" ht="16.5" thickBot="1" x14ac:dyDescent="0.3">
      <c r="A48" s="301"/>
      <c r="B48" s="300">
        <v>47</v>
      </c>
      <c r="C48" s="319" t="s">
        <v>820</v>
      </c>
      <c r="D48" s="313" t="s">
        <v>28</v>
      </c>
      <c r="E48" s="300">
        <v>60</v>
      </c>
    </row>
    <row r="49" spans="1:5" ht="149.25" thickBot="1" x14ac:dyDescent="0.3">
      <c r="A49" s="315"/>
      <c r="B49" s="300">
        <v>48</v>
      </c>
      <c r="C49" s="306" t="s">
        <v>821</v>
      </c>
      <c r="D49" s="307" t="s">
        <v>28</v>
      </c>
      <c r="E49" s="308">
        <v>300</v>
      </c>
    </row>
    <row r="50" spans="1:5" ht="149.25" thickBot="1" x14ac:dyDescent="0.3">
      <c r="A50" s="316" t="s">
        <v>419</v>
      </c>
      <c r="B50" s="300">
        <v>49</v>
      </c>
      <c r="C50" s="306" t="s">
        <v>822</v>
      </c>
      <c r="D50" s="307" t="s">
        <v>28</v>
      </c>
      <c r="E50" s="308">
        <v>240</v>
      </c>
    </row>
    <row r="51" spans="1:5" ht="149.25" thickBot="1" x14ac:dyDescent="0.3">
      <c r="A51" s="301"/>
      <c r="B51" s="300">
        <v>50</v>
      </c>
      <c r="C51" s="306" t="s">
        <v>823</v>
      </c>
      <c r="D51" s="307" t="s">
        <v>28</v>
      </c>
      <c r="E51" s="308">
        <v>120</v>
      </c>
    </row>
    <row r="52" spans="1:5" ht="149.25" thickBot="1" x14ac:dyDescent="0.3">
      <c r="A52" s="309"/>
      <c r="B52" s="300">
        <v>51</v>
      </c>
      <c r="C52" s="306" t="s">
        <v>824</v>
      </c>
      <c r="D52" s="307" t="s">
        <v>28</v>
      </c>
      <c r="E52" s="308">
        <v>240</v>
      </c>
    </row>
    <row r="53" spans="1:5" ht="95.25" thickBot="1" x14ac:dyDescent="0.3">
      <c r="A53" s="301"/>
      <c r="B53" s="300">
        <v>52</v>
      </c>
      <c r="C53" s="306" t="s">
        <v>428</v>
      </c>
      <c r="D53" s="313" t="s">
        <v>28</v>
      </c>
      <c r="E53" s="308">
        <v>60</v>
      </c>
    </row>
    <row r="54" spans="1:5" ht="27.75" thickBot="1" x14ac:dyDescent="0.3">
      <c r="A54" s="317" t="s">
        <v>420</v>
      </c>
      <c r="B54" s="300">
        <v>53</v>
      </c>
      <c r="C54" s="306" t="s">
        <v>709</v>
      </c>
      <c r="D54" s="307" t="s">
        <v>38</v>
      </c>
      <c r="E54" s="308">
        <v>50</v>
      </c>
    </row>
    <row r="55" spans="1:5" ht="41.25" thickBot="1" x14ac:dyDescent="0.3">
      <c r="A55" s="309"/>
      <c r="B55" s="300">
        <v>54</v>
      </c>
      <c r="C55" s="306" t="s">
        <v>710</v>
      </c>
      <c r="D55" s="307" t="s">
        <v>38</v>
      </c>
      <c r="E55" s="308">
        <v>50</v>
      </c>
    </row>
    <row r="56" spans="1:5" ht="54.75" thickBot="1" x14ac:dyDescent="0.3">
      <c r="A56" s="309"/>
      <c r="B56" s="300">
        <v>55</v>
      </c>
      <c r="C56" s="306" t="s">
        <v>66</v>
      </c>
      <c r="D56" s="313" t="s">
        <v>28</v>
      </c>
      <c r="E56" s="308">
        <v>200</v>
      </c>
    </row>
    <row r="57" spans="1:5" ht="27.75" thickBot="1" x14ac:dyDescent="0.3">
      <c r="A57" s="309"/>
      <c r="B57" s="300">
        <v>56</v>
      </c>
      <c r="C57" s="306" t="s">
        <v>67</v>
      </c>
      <c r="D57" s="307" t="s">
        <v>24</v>
      </c>
      <c r="E57" s="308">
        <v>10</v>
      </c>
    </row>
    <row r="58" spans="1:5" ht="27.75" thickBot="1" x14ac:dyDescent="0.3">
      <c r="A58" s="301"/>
      <c r="B58" s="300">
        <v>57</v>
      </c>
      <c r="C58" s="306" t="s">
        <v>68</v>
      </c>
      <c r="D58" s="307" t="s">
        <v>28</v>
      </c>
      <c r="E58" s="308">
        <v>30</v>
      </c>
    </row>
    <row r="59" spans="1:5" ht="27.75" thickBot="1" x14ac:dyDescent="0.3">
      <c r="A59" s="315"/>
      <c r="B59" s="300">
        <v>58</v>
      </c>
      <c r="C59" s="306" t="s">
        <v>825</v>
      </c>
      <c r="D59" s="307" t="s">
        <v>70</v>
      </c>
      <c r="E59" s="300">
        <v>60</v>
      </c>
    </row>
    <row r="60" spans="1:5" ht="27.75" thickBot="1" x14ac:dyDescent="0.3">
      <c r="A60" s="301"/>
      <c r="B60" s="300">
        <v>59</v>
      </c>
      <c r="C60" s="306" t="s">
        <v>826</v>
      </c>
      <c r="D60" s="307" t="s">
        <v>70</v>
      </c>
      <c r="E60" s="300">
        <v>60</v>
      </c>
    </row>
    <row r="61" spans="1:5" ht="27.75" thickBot="1" x14ac:dyDescent="0.3">
      <c r="A61" s="316" t="s">
        <v>421</v>
      </c>
      <c r="B61" s="300">
        <v>60</v>
      </c>
      <c r="C61" s="306" t="s">
        <v>71</v>
      </c>
      <c r="D61" s="307" t="s">
        <v>70</v>
      </c>
      <c r="E61" s="300">
        <v>60</v>
      </c>
    </row>
    <row r="62" spans="1:5" ht="27.75" thickBot="1" x14ac:dyDescent="0.3">
      <c r="A62" s="301"/>
      <c r="B62" s="300">
        <v>61</v>
      </c>
      <c r="C62" s="306" t="s">
        <v>74</v>
      </c>
      <c r="D62" s="307" t="s">
        <v>70</v>
      </c>
      <c r="E62" s="300">
        <v>60</v>
      </c>
    </row>
    <row r="63" spans="1:5" ht="27.75" thickBot="1" x14ac:dyDescent="0.3">
      <c r="A63" s="301"/>
      <c r="B63" s="300">
        <v>62</v>
      </c>
      <c r="C63" s="306" t="s">
        <v>75</v>
      </c>
      <c r="D63" s="307" t="s">
        <v>70</v>
      </c>
      <c r="E63" s="300">
        <v>60</v>
      </c>
    </row>
    <row r="64" spans="1:5" ht="54.75" thickBot="1" x14ac:dyDescent="0.3">
      <c r="A64" s="315"/>
      <c r="B64" s="300">
        <v>63</v>
      </c>
      <c r="C64" s="306" t="s">
        <v>827</v>
      </c>
      <c r="D64" s="313" t="s">
        <v>28</v>
      </c>
      <c r="E64" s="300">
        <v>50</v>
      </c>
    </row>
    <row r="65" spans="1:5" ht="54.75" thickBot="1" x14ac:dyDescent="0.3">
      <c r="A65" s="301"/>
      <c r="B65" s="300">
        <v>64</v>
      </c>
      <c r="C65" s="302" t="s">
        <v>828</v>
      </c>
      <c r="D65" s="307" t="s">
        <v>28</v>
      </c>
      <c r="E65" s="300">
        <v>50</v>
      </c>
    </row>
    <row r="66" spans="1:5" ht="54.75" thickBot="1" x14ac:dyDescent="0.3">
      <c r="A66" s="316" t="s">
        <v>422</v>
      </c>
      <c r="B66" s="300">
        <v>65</v>
      </c>
      <c r="C66" s="306" t="s">
        <v>829</v>
      </c>
      <c r="D66" s="313" t="s">
        <v>28</v>
      </c>
      <c r="E66" s="300">
        <v>50</v>
      </c>
    </row>
    <row r="67" spans="1:5" ht="54.75" thickBot="1" x14ac:dyDescent="0.3">
      <c r="A67" s="301"/>
      <c r="B67" s="300">
        <v>66</v>
      </c>
      <c r="C67" s="306" t="s">
        <v>830</v>
      </c>
      <c r="D67" s="313" t="s">
        <v>28</v>
      </c>
      <c r="E67" s="300">
        <v>50</v>
      </c>
    </row>
    <row r="68" spans="1:5" ht="54.75" thickBot="1" x14ac:dyDescent="0.3">
      <c r="A68" s="301"/>
      <c r="B68" s="300">
        <v>67</v>
      </c>
      <c r="C68" s="302" t="s">
        <v>831</v>
      </c>
      <c r="D68" s="307" t="s">
        <v>28</v>
      </c>
      <c r="E68" s="300">
        <v>50</v>
      </c>
    </row>
    <row r="69" spans="1:5" ht="54.75" thickBot="1" x14ac:dyDescent="0.3">
      <c r="A69" s="309"/>
      <c r="B69" s="300">
        <v>68</v>
      </c>
      <c r="C69" s="306" t="s">
        <v>832</v>
      </c>
      <c r="D69" s="313" t="s">
        <v>28</v>
      </c>
      <c r="E69" s="300">
        <v>50</v>
      </c>
    </row>
    <row r="70" spans="1:5" ht="68.25" thickBot="1" x14ac:dyDescent="0.3">
      <c r="A70" s="309"/>
      <c r="B70" s="300">
        <v>69</v>
      </c>
      <c r="C70" s="306" t="s">
        <v>833</v>
      </c>
      <c r="D70" s="313" t="s">
        <v>28</v>
      </c>
      <c r="E70" s="300">
        <v>200</v>
      </c>
    </row>
    <row r="71" spans="1:5" ht="27.75" thickBot="1" x14ac:dyDescent="0.3">
      <c r="A71" s="309"/>
      <c r="B71" s="300">
        <v>70</v>
      </c>
      <c r="C71" s="306" t="s">
        <v>85</v>
      </c>
      <c r="D71" s="307" t="s">
        <v>24</v>
      </c>
      <c r="E71" s="308">
        <v>300</v>
      </c>
    </row>
    <row r="72" spans="1:5" ht="27.75" thickBot="1" x14ac:dyDescent="0.3">
      <c r="A72" s="309"/>
      <c r="B72" s="300">
        <v>71</v>
      </c>
      <c r="C72" s="306" t="s">
        <v>86</v>
      </c>
      <c r="D72" s="307" t="s">
        <v>24</v>
      </c>
      <c r="E72" s="308">
        <v>300</v>
      </c>
    </row>
    <row r="73" spans="1:5" ht="27.75" thickBot="1" x14ac:dyDescent="0.3">
      <c r="A73" s="309"/>
      <c r="B73" s="300">
        <v>72</v>
      </c>
      <c r="C73" s="306" t="s">
        <v>312</v>
      </c>
      <c r="D73" s="307" t="s">
        <v>24</v>
      </c>
      <c r="E73" s="308">
        <v>200</v>
      </c>
    </row>
    <row r="74" spans="1:5" ht="27.75" thickBot="1" x14ac:dyDescent="0.3">
      <c r="A74" s="309"/>
      <c r="B74" s="300">
        <v>73</v>
      </c>
      <c r="C74" s="306" t="s">
        <v>313</v>
      </c>
      <c r="D74" s="307" t="s">
        <v>24</v>
      </c>
      <c r="E74" s="308">
        <v>200</v>
      </c>
    </row>
    <row r="75" spans="1:5" ht="27.75" thickBot="1" x14ac:dyDescent="0.3">
      <c r="A75" s="309"/>
      <c r="B75" s="300">
        <v>74</v>
      </c>
      <c r="C75" s="306" t="s">
        <v>834</v>
      </c>
      <c r="D75" s="313" t="s">
        <v>28</v>
      </c>
      <c r="E75" s="308">
        <v>120</v>
      </c>
    </row>
    <row r="76" spans="1:5" ht="81.75" thickBot="1" x14ac:dyDescent="0.3">
      <c r="A76" s="309"/>
      <c r="B76" s="300">
        <v>75</v>
      </c>
      <c r="C76" s="306" t="s">
        <v>835</v>
      </c>
      <c r="D76" s="307" t="s">
        <v>28</v>
      </c>
      <c r="E76" s="308">
        <v>60</v>
      </c>
    </row>
    <row r="77" spans="1:5" ht="68.25" thickBot="1" x14ac:dyDescent="0.3">
      <c r="A77" s="309"/>
      <c r="B77" s="300">
        <v>76</v>
      </c>
      <c r="C77" s="306" t="s">
        <v>836</v>
      </c>
      <c r="D77" s="307" t="s">
        <v>28</v>
      </c>
      <c r="E77" s="308">
        <v>120</v>
      </c>
    </row>
    <row r="78" spans="1:5" ht="68.25" thickBot="1" x14ac:dyDescent="0.3">
      <c r="A78" s="309"/>
      <c r="B78" s="300">
        <v>77</v>
      </c>
      <c r="C78" s="306" t="s">
        <v>837</v>
      </c>
      <c r="D78" s="307" t="s">
        <v>28</v>
      </c>
      <c r="E78" s="308">
        <v>20</v>
      </c>
    </row>
    <row r="79" spans="1:5" ht="27.75" thickBot="1" x14ac:dyDescent="0.3">
      <c r="A79" s="309"/>
      <c r="B79" s="300">
        <v>78</v>
      </c>
      <c r="C79" s="306" t="s">
        <v>94</v>
      </c>
      <c r="D79" s="307" t="s">
        <v>24</v>
      </c>
      <c r="E79" s="308">
        <v>100</v>
      </c>
    </row>
    <row r="80" spans="1:5" ht="27.75" thickBot="1" x14ac:dyDescent="0.3">
      <c r="A80" s="309"/>
      <c r="B80" s="300">
        <v>79</v>
      </c>
      <c r="C80" s="306" t="s">
        <v>93</v>
      </c>
      <c r="D80" s="307" t="s">
        <v>24</v>
      </c>
      <c r="E80" s="308">
        <v>100</v>
      </c>
    </row>
    <row r="81" spans="1:5" ht="54.75" thickBot="1" x14ac:dyDescent="0.3">
      <c r="A81" s="309"/>
      <c r="B81" s="300">
        <v>80</v>
      </c>
      <c r="C81" s="306" t="s">
        <v>443</v>
      </c>
      <c r="D81" s="307" t="s">
        <v>28</v>
      </c>
      <c r="E81" s="300">
        <v>120</v>
      </c>
    </row>
    <row r="82" spans="1:5" ht="27.75" thickBot="1" x14ac:dyDescent="0.3">
      <c r="A82" s="309"/>
      <c r="B82" s="300">
        <v>81</v>
      </c>
      <c r="C82" s="306" t="s">
        <v>444</v>
      </c>
      <c r="D82" s="307" t="s">
        <v>18</v>
      </c>
      <c r="E82" s="308">
        <v>120</v>
      </c>
    </row>
    <row r="83" spans="1:5" ht="27.75" thickBot="1" x14ac:dyDescent="0.3">
      <c r="A83" s="309"/>
      <c r="B83" s="300">
        <v>82</v>
      </c>
      <c r="C83" s="306" t="s">
        <v>447</v>
      </c>
      <c r="D83" s="307" t="s">
        <v>106</v>
      </c>
      <c r="E83" s="308">
        <v>6</v>
      </c>
    </row>
    <row r="84" spans="1:5" ht="54.75" thickBot="1" x14ac:dyDescent="0.3">
      <c r="A84" s="309"/>
      <c r="B84" s="300">
        <v>83</v>
      </c>
      <c r="C84" s="306" t="s">
        <v>449</v>
      </c>
      <c r="D84" s="307" t="s">
        <v>28</v>
      </c>
      <c r="E84" s="320">
        <v>5000</v>
      </c>
    </row>
    <row r="85" spans="1:5" ht="41.25" thickBot="1" x14ac:dyDescent="0.3">
      <c r="A85" s="309"/>
      <c r="B85" s="300">
        <v>84</v>
      </c>
      <c r="C85" s="306" t="s">
        <v>450</v>
      </c>
      <c r="D85" s="307" t="s">
        <v>28</v>
      </c>
      <c r="E85" s="320">
        <v>6000</v>
      </c>
    </row>
    <row r="86" spans="1:5" ht="41.25" thickBot="1" x14ac:dyDescent="0.3">
      <c r="A86" s="309"/>
      <c r="B86" s="300">
        <v>85</v>
      </c>
      <c r="C86" s="306" t="s">
        <v>712</v>
      </c>
      <c r="D86" s="307" t="s">
        <v>24</v>
      </c>
      <c r="E86" s="308">
        <v>30</v>
      </c>
    </row>
    <row r="87" spans="1:5" ht="41.25" thickBot="1" x14ac:dyDescent="0.3">
      <c r="A87" s="309"/>
      <c r="B87" s="300">
        <v>86</v>
      </c>
      <c r="C87" s="306" t="s">
        <v>713</v>
      </c>
      <c r="D87" s="307" t="s">
        <v>24</v>
      </c>
      <c r="E87" s="308">
        <v>20</v>
      </c>
    </row>
    <row r="88" spans="1:5" ht="41.25" thickBot="1" x14ac:dyDescent="0.3">
      <c r="A88" s="309"/>
      <c r="B88" s="300">
        <v>87</v>
      </c>
      <c r="C88" s="306" t="s">
        <v>714</v>
      </c>
      <c r="D88" s="307" t="s">
        <v>24</v>
      </c>
      <c r="E88" s="308">
        <v>30</v>
      </c>
    </row>
    <row r="89" spans="1:5" ht="54.75" thickBot="1" x14ac:dyDescent="0.3">
      <c r="A89" s="309"/>
      <c r="B89" s="300">
        <v>88</v>
      </c>
      <c r="C89" s="306" t="s">
        <v>715</v>
      </c>
      <c r="D89" s="307" t="s">
        <v>24</v>
      </c>
      <c r="E89" s="308">
        <v>40</v>
      </c>
    </row>
    <row r="90" spans="1:5" ht="54.75" thickBot="1" x14ac:dyDescent="0.3">
      <c r="A90" s="309"/>
      <c r="B90" s="300">
        <v>89</v>
      </c>
      <c r="C90" s="306" t="s">
        <v>711</v>
      </c>
      <c r="D90" s="307" t="s">
        <v>24</v>
      </c>
      <c r="E90" s="308">
        <v>3</v>
      </c>
    </row>
    <row r="91" spans="1:5" ht="41.25" thickBot="1" x14ac:dyDescent="0.3">
      <c r="A91" s="301"/>
      <c r="B91" s="300">
        <v>90</v>
      </c>
      <c r="C91" s="306" t="s">
        <v>838</v>
      </c>
      <c r="D91" s="307" t="s">
        <v>24</v>
      </c>
      <c r="E91" s="300">
        <v>20</v>
      </c>
    </row>
    <row r="92" spans="1:5" ht="27.75" thickBot="1" x14ac:dyDescent="0.3">
      <c r="A92" s="315"/>
      <c r="B92" s="300">
        <v>91</v>
      </c>
      <c r="C92" s="306" t="s">
        <v>383</v>
      </c>
      <c r="D92" s="307" t="s">
        <v>28</v>
      </c>
      <c r="E92" s="308">
        <v>100</v>
      </c>
    </row>
    <row r="93" spans="1:5" ht="27.75" thickBot="1" x14ac:dyDescent="0.3">
      <c r="A93" s="301"/>
      <c r="B93" s="300">
        <v>92</v>
      </c>
      <c r="C93" s="306" t="s">
        <v>384</v>
      </c>
      <c r="D93" s="307" t="s">
        <v>28</v>
      </c>
      <c r="E93" s="308">
        <v>100</v>
      </c>
    </row>
    <row r="94" spans="1:5" ht="27.75" thickBot="1" x14ac:dyDescent="0.3">
      <c r="A94" s="301"/>
      <c r="B94" s="300">
        <v>93</v>
      </c>
      <c r="C94" s="306" t="s">
        <v>385</v>
      </c>
      <c r="D94" s="307" t="s">
        <v>28</v>
      </c>
      <c r="E94" s="308">
        <v>100</v>
      </c>
    </row>
    <row r="95" spans="1:5" ht="27.75" thickBot="1" x14ac:dyDescent="0.3">
      <c r="A95" s="301"/>
      <c r="B95" s="300">
        <v>94</v>
      </c>
      <c r="C95" s="306" t="s">
        <v>386</v>
      </c>
      <c r="D95" s="307" t="s">
        <v>28</v>
      </c>
      <c r="E95" s="308">
        <v>100</v>
      </c>
    </row>
    <row r="96" spans="1:5" ht="27.75" thickBot="1" x14ac:dyDescent="0.3">
      <c r="A96" s="316" t="s">
        <v>423</v>
      </c>
      <c r="B96" s="300">
        <v>95</v>
      </c>
      <c r="C96" s="306" t="s">
        <v>387</v>
      </c>
      <c r="D96" s="307" t="s">
        <v>28</v>
      </c>
      <c r="E96" s="308">
        <v>100</v>
      </c>
    </row>
    <row r="97" spans="1:5" ht="27.75" thickBot="1" x14ac:dyDescent="0.3">
      <c r="A97" s="301"/>
      <c r="B97" s="300">
        <v>96</v>
      </c>
      <c r="C97" s="306" t="s">
        <v>388</v>
      </c>
      <c r="D97" s="307" t="s">
        <v>28</v>
      </c>
      <c r="E97" s="308">
        <v>100</v>
      </c>
    </row>
    <row r="98" spans="1:5" ht="27.75" thickBot="1" x14ac:dyDescent="0.3">
      <c r="A98" s="301"/>
      <c r="B98" s="300">
        <v>97</v>
      </c>
      <c r="C98" s="306" t="s">
        <v>382</v>
      </c>
      <c r="D98" s="307" t="s">
        <v>28</v>
      </c>
      <c r="E98" s="308">
        <v>100</v>
      </c>
    </row>
    <row r="99" spans="1:5" ht="41.25" thickBot="1" x14ac:dyDescent="0.3">
      <c r="A99" s="301"/>
      <c r="B99" s="300">
        <v>98</v>
      </c>
      <c r="C99" s="306" t="s">
        <v>266</v>
      </c>
      <c r="D99" s="307" t="s">
        <v>38</v>
      </c>
      <c r="E99" s="308">
        <v>20</v>
      </c>
    </row>
    <row r="100" spans="1:5" ht="27.75" thickBot="1" x14ac:dyDescent="0.3">
      <c r="A100" s="301"/>
      <c r="B100" s="300">
        <v>99</v>
      </c>
      <c r="C100" s="306" t="s">
        <v>453</v>
      </c>
      <c r="D100" s="307" t="s">
        <v>28</v>
      </c>
      <c r="E100" s="308">
        <v>100</v>
      </c>
    </row>
    <row r="101" spans="1:5" ht="27.75" thickBot="1" x14ac:dyDescent="0.3">
      <c r="A101" s="309"/>
      <c r="B101" s="300">
        <v>100</v>
      </c>
      <c r="C101" s="306" t="s">
        <v>454</v>
      </c>
      <c r="D101" s="307" t="s">
        <v>28</v>
      </c>
      <c r="E101" s="308">
        <v>100</v>
      </c>
    </row>
    <row r="102" spans="1:5" ht="81.75" thickBot="1" x14ac:dyDescent="0.3">
      <c r="A102" s="309"/>
      <c r="B102" s="300">
        <v>101</v>
      </c>
      <c r="C102" s="306" t="s">
        <v>456</v>
      </c>
      <c r="D102" s="307" t="s">
        <v>28</v>
      </c>
      <c r="E102" s="318">
        <v>60</v>
      </c>
    </row>
    <row r="103" spans="1:5" ht="81.75" thickBot="1" x14ac:dyDescent="0.3">
      <c r="A103" s="309"/>
      <c r="B103" s="300">
        <v>102</v>
      </c>
      <c r="C103" s="306" t="s">
        <v>716</v>
      </c>
      <c r="D103" s="307" t="s">
        <v>28</v>
      </c>
      <c r="E103" s="318">
        <v>60</v>
      </c>
    </row>
    <row r="104" spans="1:5" ht="16.5" thickBot="1" x14ac:dyDescent="0.3">
      <c r="A104" s="309"/>
      <c r="B104" s="300">
        <v>103</v>
      </c>
      <c r="C104" s="311" t="s">
        <v>839</v>
      </c>
      <c r="D104" s="307" t="s">
        <v>28</v>
      </c>
      <c r="E104" s="300">
        <v>36</v>
      </c>
    </row>
    <row r="105" spans="1:5" ht="41.25" thickBot="1" x14ac:dyDescent="0.3">
      <c r="A105" s="309"/>
      <c r="B105" s="300">
        <v>104</v>
      </c>
      <c r="C105" s="306" t="s">
        <v>117</v>
      </c>
      <c r="D105" s="307" t="s">
        <v>28</v>
      </c>
      <c r="E105" s="308">
        <v>100</v>
      </c>
    </row>
    <row r="106" spans="1:5" ht="81.75" thickBot="1" x14ac:dyDescent="0.3">
      <c r="A106" s="309"/>
      <c r="B106" s="300">
        <v>105</v>
      </c>
      <c r="C106" s="306" t="s">
        <v>458</v>
      </c>
      <c r="D106" s="307" t="s">
        <v>28</v>
      </c>
      <c r="E106" s="300">
        <v>50</v>
      </c>
    </row>
    <row r="107" spans="1:5" ht="41.25" thickBot="1" x14ac:dyDescent="0.3">
      <c r="A107" s="309"/>
      <c r="B107" s="300">
        <v>106</v>
      </c>
      <c r="C107" s="306" t="s">
        <v>720</v>
      </c>
      <c r="D107" s="307" t="s">
        <v>38</v>
      </c>
      <c r="E107" s="308">
        <v>10</v>
      </c>
    </row>
    <row r="108" spans="1:5" ht="41.25" thickBot="1" x14ac:dyDescent="0.3">
      <c r="A108" s="309"/>
      <c r="B108" s="300">
        <v>107</v>
      </c>
      <c r="C108" s="306" t="s">
        <v>840</v>
      </c>
      <c r="D108" s="307" t="s">
        <v>24</v>
      </c>
      <c r="E108" s="300">
        <v>30</v>
      </c>
    </row>
    <row r="109" spans="1:5" ht="41.25" thickBot="1" x14ac:dyDescent="0.3">
      <c r="A109" s="309"/>
      <c r="B109" s="300">
        <v>108</v>
      </c>
      <c r="C109" s="306" t="s">
        <v>841</v>
      </c>
      <c r="D109" s="307" t="s">
        <v>24</v>
      </c>
      <c r="E109" s="300">
        <v>30</v>
      </c>
    </row>
    <row r="110" spans="1:5" ht="41.25" thickBot="1" x14ac:dyDescent="0.3">
      <c r="A110" s="309"/>
      <c r="B110" s="300">
        <v>109</v>
      </c>
      <c r="C110" s="306" t="s">
        <v>717</v>
      </c>
      <c r="D110" s="307" t="s">
        <v>24</v>
      </c>
      <c r="E110" s="308">
        <v>10</v>
      </c>
    </row>
    <row r="111" spans="1:5" ht="41.25" thickBot="1" x14ac:dyDescent="0.3">
      <c r="A111" s="321"/>
      <c r="B111" s="300">
        <v>110</v>
      </c>
      <c r="C111" s="306" t="s">
        <v>327</v>
      </c>
      <c r="D111" s="307" t="s">
        <v>129</v>
      </c>
      <c r="E111" s="308">
        <v>15</v>
      </c>
    </row>
    <row r="112" spans="1:5" ht="41.25" thickBot="1" x14ac:dyDescent="0.3">
      <c r="A112" s="309"/>
      <c r="B112" s="300">
        <v>111</v>
      </c>
      <c r="C112" s="302" t="s">
        <v>842</v>
      </c>
      <c r="D112" s="307" t="s">
        <v>28</v>
      </c>
      <c r="E112" s="300">
        <v>60</v>
      </c>
    </row>
    <row r="113" spans="1:5" ht="27.75" thickBot="1" x14ac:dyDescent="0.3">
      <c r="A113" s="309"/>
      <c r="B113" s="300">
        <v>112</v>
      </c>
      <c r="C113" s="306" t="s">
        <v>121</v>
      </c>
      <c r="D113" s="307" t="s">
        <v>28</v>
      </c>
      <c r="E113" s="308">
        <v>120</v>
      </c>
    </row>
    <row r="114" spans="1:5" ht="68.25" thickBot="1" x14ac:dyDescent="0.3">
      <c r="A114" s="309"/>
      <c r="B114" s="300">
        <v>113</v>
      </c>
      <c r="C114" s="306" t="s">
        <v>461</v>
      </c>
      <c r="D114" s="307" t="s">
        <v>28</v>
      </c>
      <c r="E114" s="308">
        <v>60</v>
      </c>
    </row>
    <row r="115" spans="1:5" ht="54.75" thickBot="1" x14ac:dyDescent="0.3">
      <c r="A115" s="309"/>
      <c r="B115" s="300">
        <v>114</v>
      </c>
      <c r="C115" s="306" t="s">
        <v>843</v>
      </c>
      <c r="D115" s="307" t="s">
        <v>129</v>
      </c>
      <c r="E115" s="300">
        <v>200</v>
      </c>
    </row>
    <row r="116" spans="1:5" ht="41.25" thickBot="1" x14ac:dyDescent="0.3">
      <c r="A116" s="309"/>
      <c r="B116" s="300">
        <v>115</v>
      </c>
      <c r="C116" s="306" t="s">
        <v>844</v>
      </c>
      <c r="D116" s="307" t="s">
        <v>28</v>
      </c>
      <c r="E116" s="308">
        <v>100</v>
      </c>
    </row>
    <row r="117" spans="1:5" ht="41.25" thickBot="1" x14ac:dyDescent="0.3">
      <c r="A117" s="309"/>
      <c r="B117" s="300">
        <v>116</v>
      </c>
      <c r="C117" s="306" t="s">
        <v>845</v>
      </c>
      <c r="D117" s="307" t="s">
        <v>28</v>
      </c>
      <c r="E117" s="308">
        <v>100</v>
      </c>
    </row>
    <row r="118" spans="1:5" ht="41.25" thickBot="1" x14ac:dyDescent="0.3">
      <c r="A118" s="309"/>
      <c r="B118" s="300">
        <v>117</v>
      </c>
      <c r="C118" s="306" t="s">
        <v>846</v>
      </c>
      <c r="D118" s="307" t="s">
        <v>28</v>
      </c>
      <c r="E118" s="308">
        <v>100</v>
      </c>
    </row>
    <row r="119" spans="1:5" ht="41.25" thickBot="1" x14ac:dyDescent="0.3">
      <c r="A119" s="309"/>
      <c r="B119" s="300">
        <v>118</v>
      </c>
      <c r="C119" s="306" t="s">
        <v>847</v>
      </c>
      <c r="D119" s="307" t="s">
        <v>28</v>
      </c>
      <c r="E119" s="308">
        <v>200</v>
      </c>
    </row>
    <row r="120" spans="1:5" ht="27.75" thickBot="1" x14ac:dyDescent="0.3">
      <c r="A120" s="309"/>
      <c r="B120" s="300">
        <v>119</v>
      </c>
      <c r="C120" s="306" t="s">
        <v>848</v>
      </c>
      <c r="D120" s="307" t="s">
        <v>28</v>
      </c>
      <c r="E120" s="308">
        <v>100</v>
      </c>
    </row>
    <row r="121" spans="1:5" ht="27.75" thickBot="1" x14ac:dyDescent="0.3">
      <c r="A121" s="309"/>
      <c r="B121" s="300">
        <v>120</v>
      </c>
      <c r="C121" s="306" t="s">
        <v>849</v>
      </c>
      <c r="D121" s="307" t="s">
        <v>28</v>
      </c>
      <c r="E121" s="300">
        <v>50</v>
      </c>
    </row>
    <row r="122" spans="1:5" ht="27.75" thickBot="1" x14ac:dyDescent="0.3">
      <c r="A122" s="309"/>
      <c r="B122" s="300">
        <v>121</v>
      </c>
      <c r="C122" s="306" t="s">
        <v>850</v>
      </c>
      <c r="D122" s="307" t="s">
        <v>129</v>
      </c>
      <c r="E122" s="308">
        <v>60</v>
      </c>
    </row>
    <row r="123" spans="1:5" ht="27.75" thickBot="1" x14ac:dyDescent="0.3">
      <c r="A123" s="309"/>
      <c r="B123" s="300">
        <v>122</v>
      </c>
      <c r="C123" s="306" t="s">
        <v>851</v>
      </c>
      <c r="D123" s="307" t="s">
        <v>28</v>
      </c>
      <c r="E123" s="308">
        <v>10</v>
      </c>
    </row>
    <row r="124" spans="1:5" ht="41.25" thickBot="1" x14ac:dyDescent="0.3">
      <c r="A124" s="301"/>
      <c r="B124" s="300">
        <v>123</v>
      </c>
      <c r="C124" s="306" t="s">
        <v>852</v>
      </c>
      <c r="D124" s="307" t="s">
        <v>129</v>
      </c>
      <c r="E124" s="308">
        <v>10</v>
      </c>
    </row>
    <row r="125" spans="1:5" ht="54.75" thickBot="1" x14ac:dyDescent="0.3">
      <c r="A125" s="317" t="s">
        <v>425</v>
      </c>
      <c r="B125" s="300">
        <v>124</v>
      </c>
      <c r="C125" s="306" t="s">
        <v>721</v>
      </c>
      <c r="D125" s="307" t="s">
        <v>28</v>
      </c>
      <c r="E125" s="300">
        <v>100</v>
      </c>
    </row>
    <row r="126" spans="1:5" ht="41.25" thickBot="1" x14ac:dyDescent="0.3">
      <c r="A126" s="309"/>
      <c r="B126" s="300">
        <v>125</v>
      </c>
      <c r="C126" s="319" t="s">
        <v>722</v>
      </c>
      <c r="D126" s="307" t="s">
        <v>28</v>
      </c>
      <c r="E126" s="300">
        <v>10</v>
      </c>
    </row>
    <row r="127" spans="1:5" ht="41.25" thickBot="1" x14ac:dyDescent="0.3">
      <c r="A127" s="301"/>
      <c r="B127" s="300">
        <v>126</v>
      </c>
      <c r="C127" s="306" t="s">
        <v>853</v>
      </c>
      <c r="D127" s="307" t="s">
        <v>28</v>
      </c>
      <c r="E127" s="300">
        <v>36</v>
      </c>
    </row>
    <row r="128" spans="1:5" ht="16.5" thickBot="1" x14ac:dyDescent="0.3">
      <c r="A128" s="315"/>
      <c r="B128" s="300">
        <v>127</v>
      </c>
      <c r="C128" s="306" t="s">
        <v>139</v>
      </c>
      <c r="D128" s="307" t="s">
        <v>140</v>
      </c>
      <c r="E128" s="308">
        <v>120</v>
      </c>
    </row>
    <row r="129" spans="1:5" ht="27.75" thickBot="1" x14ac:dyDescent="0.3">
      <c r="A129" s="316" t="s">
        <v>426</v>
      </c>
      <c r="B129" s="300">
        <v>128</v>
      </c>
      <c r="C129" s="306" t="s">
        <v>141</v>
      </c>
      <c r="D129" s="307" t="s">
        <v>140</v>
      </c>
      <c r="E129" s="308">
        <v>120</v>
      </c>
    </row>
    <row r="130" spans="1:5" ht="27.75" thickBot="1" x14ac:dyDescent="0.3">
      <c r="A130" s="301"/>
      <c r="B130" s="300">
        <v>129</v>
      </c>
      <c r="C130" s="306" t="s">
        <v>142</v>
      </c>
      <c r="D130" s="307" t="s">
        <v>140</v>
      </c>
      <c r="E130" s="308">
        <v>120</v>
      </c>
    </row>
    <row r="131" spans="1:5" ht="27.75" thickBot="1" x14ac:dyDescent="0.3">
      <c r="A131" s="309"/>
      <c r="B131" s="300">
        <v>130</v>
      </c>
      <c r="C131" s="306" t="s">
        <v>143</v>
      </c>
      <c r="D131" s="307" t="s">
        <v>140</v>
      </c>
      <c r="E131" s="308">
        <v>100</v>
      </c>
    </row>
    <row r="132" spans="1:5" ht="27.75" thickBot="1" x14ac:dyDescent="0.3">
      <c r="A132" s="309"/>
      <c r="B132" s="300">
        <v>131</v>
      </c>
      <c r="C132" s="306" t="s">
        <v>854</v>
      </c>
      <c r="D132" s="307" t="s">
        <v>28</v>
      </c>
      <c r="E132" s="300">
        <v>30</v>
      </c>
    </row>
    <row r="133" spans="1:5" ht="54.75" thickBot="1" x14ac:dyDescent="0.3">
      <c r="A133" s="309"/>
      <c r="B133" s="300">
        <v>132</v>
      </c>
      <c r="C133" s="306" t="s">
        <v>144</v>
      </c>
      <c r="D133" s="307" t="s">
        <v>28</v>
      </c>
      <c r="E133" s="308">
        <v>20</v>
      </c>
    </row>
    <row r="134" spans="1:5" ht="54.75" thickBot="1" x14ac:dyDescent="0.3">
      <c r="A134" s="309"/>
      <c r="B134" s="300">
        <v>133</v>
      </c>
      <c r="C134" s="306" t="s">
        <v>146</v>
      </c>
      <c r="D134" s="307" t="s">
        <v>28</v>
      </c>
      <c r="E134" s="308">
        <v>20</v>
      </c>
    </row>
    <row r="135" spans="1:5" ht="54.75" thickBot="1" x14ac:dyDescent="0.3">
      <c r="A135" s="309"/>
      <c r="B135" s="300">
        <v>134</v>
      </c>
      <c r="C135" s="306" t="s">
        <v>145</v>
      </c>
      <c r="D135" s="307" t="s">
        <v>28</v>
      </c>
      <c r="E135" s="308">
        <v>100</v>
      </c>
    </row>
    <row r="136" spans="1:5" ht="27.75" thickBot="1" x14ac:dyDescent="0.3">
      <c r="A136" s="309"/>
      <c r="B136" s="300">
        <v>135</v>
      </c>
      <c r="C136" s="306" t="s">
        <v>726</v>
      </c>
      <c r="D136" s="307" t="s">
        <v>38</v>
      </c>
      <c r="E136" s="308">
        <v>50</v>
      </c>
    </row>
    <row r="137" spans="1:5" ht="27.75" thickBot="1" x14ac:dyDescent="0.3">
      <c r="A137" s="309"/>
      <c r="B137" s="300">
        <v>136</v>
      </c>
      <c r="C137" s="306" t="s">
        <v>148</v>
      </c>
      <c r="D137" s="307" t="s">
        <v>24</v>
      </c>
      <c r="E137" s="308">
        <v>120</v>
      </c>
    </row>
    <row r="138" spans="1:5" ht="27.75" thickBot="1" x14ac:dyDescent="0.3">
      <c r="A138" s="309"/>
      <c r="B138" s="300">
        <v>137</v>
      </c>
      <c r="C138" s="306" t="s">
        <v>149</v>
      </c>
      <c r="D138" s="307" t="s">
        <v>24</v>
      </c>
      <c r="E138" s="308">
        <v>40</v>
      </c>
    </row>
    <row r="139" spans="1:5" ht="27.75" thickBot="1" x14ac:dyDescent="0.3">
      <c r="A139" s="309"/>
      <c r="B139" s="300">
        <v>138</v>
      </c>
      <c r="C139" s="306" t="s">
        <v>150</v>
      </c>
      <c r="D139" s="307" t="s">
        <v>24</v>
      </c>
      <c r="E139" s="308">
        <v>40</v>
      </c>
    </row>
    <row r="140" spans="1:5" ht="27.75" thickBot="1" x14ac:dyDescent="0.3">
      <c r="A140" s="309"/>
      <c r="B140" s="300">
        <v>139</v>
      </c>
      <c r="C140" s="306" t="s">
        <v>151</v>
      </c>
      <c r="D140" s="307" t="s">
        <v>24</v>
      </c>
      <c r="E140" s="308">
        <v>30</v>
      </c>
    </row>
    <row r="141" spans="1:5" ht="27.75" thickBot="1" x14ac:dyDescent="0.3">
      <c r="A141" s="309"/>
      <c r="B141" s="300">
        <v>140</v>
      </c>
      <c r="C141" s="306" t="s">
        <v>727</v>
      </c>
      <c r="D141" s="307" t="s">
        <v>24</v>
      </c>
      <c r="E141" s="308">
        <v>30</v>
      </c>
    </row>
    <row r="142" spans="1:5" ht="41.25" thickBot="1" x14ac:dyDescent="0.3">
      <c r="A142" s="309"/>
      <c r="B142" s="300">
        <v>141</v>
      </c>
      <c r="C142" s="306" t="s">
        <v>728</v>
      </c>
      <c r="D142" s="307" t="s">
        <v>38</v>
      </c>
      <c r="E142" s="308">
        <v>30</v>
      </c>
    </row>
    <row r="143" spans="1:5" ht="27.75" thickBot="1" x14ac:dyDescent="0.3">
      <c r="A143" s="301"/>
      <c r="B143" s="300">
        <v>142</v>
      </c>
      <c r="C143" s="306" t="s">
        <v>725</v>
      </c>
      <c r="D143" s="307" t="s">
        <v>28</v>
      </c>
      <c r="E143" s="300">
        <v>1</v>
      </c>
    </row>
    <row r="144" spans="1:5" ht="27.75" thickBot="1" x14ac:dyDescent="0.3">
      <c r="A144" s="317" t="s">
        <v>427</v>
      </c>
      <c r="B144" s="300">
        <v>143</v>
      </c>
      <c r="C144" s="306" t="s">
        <v>729</v>
      </c>
      <c r="D144" s="307" t="s">
        <v>28</v>
      </c>
      <c r="E144" s="300">
        <v>30</v>
      </c>
    </row>
    <row r="145" spans="1:5" ht="27.75" thickBot="1" x14ac:dyDescent="0.3">
      <c r="A145" s="309"/>
      <c r="B145" s="300">
        <v>144</v>
      </c>
      <c r="C145" s="306" t="s">
        <v>730</v>
      </c>
      <c r="D145" s="307" t="s">
        <v>28</v>
      </c>
      <c r="E145" s="300">
        <v>30</v>
      </c>
    </row>
    <row r="146" spans="1:5" ht="41.25" thickBot="1" x14ac:dyDescent="0.3">
      <c r="A146" s="309"/>
      <c r="B146" s="300">
        <v>145</v>
      </c>
      <c r="C146" s="306" t="s">
        <v>153</v>
      </c>
      <c r="D146" s="307" t="s">
        <v>38</v>
      </c>
      <c r="E146" s="308">
        <v>50</v>
      </c>
    </row>
    <row r="147" spans="1:5" ht="41.25" thickBot="1" x14ac:dyDescent="0.3">
      <c r="A147" s="309"/>
      <c r="B147" s="300">
        <v>146</v>
      </c>
      <c r="C147" s="306" t="s">
        <v>590</v>
      </c>
      <c r="D147" s="307" t="s">
        <v>28</v>
      </c>
      <c r="E147" s="308">
        <v>60</v>
      </c>
    </row>
    <row r="148" spans="1:5" ht="54.75" thickBot="1" x14ac:dyDescent="0.3">
      <c r="A148" s="309"/>
      <c r="B148" s="300">
        <v>147</v>
      </c>
      <c r="C148" s="306" t="s">
        <v>470</v>
      </c>
      <c r="D148" s="307" t="s">
        <v>24</v>
      </c>
      <c r="E148" s="308">
        <v>60</v>
      </c>
    </row>
    <row r="149" spans="1:5" ht="68.25" thickBot="1" x14ac:dyDescent="0.3">
      <c r="A149" s="301"/>
      <c r="B149" s="300">
        <v>148</v>
      </c>
      <c r="C149" s="306" t="s">
        <v>155</v>
      </c>
      <c r="D149" s="307" t="s">
        <v>28</v>
      </c>
      <c r="E149" s="308">
        <v>1500</v>
      </c>
    </row>
    <row r="150" spans="1:5" ht="54.75" thickBot="1" x14ac:dyDescent="0.3">
      <c r="A150" s="315"/>
      <c r="B150" s="300">
        <v>149</v>
      </c>
      <c r="C150" s="306" t="s">
        <v>156</v>
      </c>
      <c r="D150" s="307" t="s">
        <v>28</v>
      </c>
      <c r="E150" s="308">
        <v>240</v>
      </c>
    </row>
    <row r="151" spans="1:5" ht="54.75" thickBot="1" x14ac:dyDescent="0.3">
      <c r="A151" s="316" t="s">
        <v>429</v>
      </c>
      <c r="B151" s="300">
        <v>150</v>
      </c>
      <c r="C151" s="306" t="s">
        <v>157</v>
      </c>
      <c r="D151" s="307" t="s">
        <v>28</v>
      </c>
      <c r="E151" s="308">
        <v>240</v>
      </c>
    </row>
    <row r="152" spans="1:5" ht="54.75" thickBot="1" x14ac:dyDescent="0.3">
      <c r="A152" s="309"/>
      <c r="B152" s="300">
        <v>151</v>
      </c>
      <c r="C152" s="306" t="s">
        <v>158</v>
      </c>
      <c r="D152" s="307" t="s">
        <v>28</v>
      </c>
      <c r="E152" s="308">
        <v>240</v>
      </c>
    </row>
    <row r="153" spans="1:5" ht="189.75" thickBot="1" x14ac:dyDescent="0.3">
      <c r="A153" s="321"/>
      <c r="B153" s="300">
        <v>152</v>
      </c>
      <c r="C153" s="306" t="s">
        <v>438</v>
      </c>
      <c r="D153" s="307" t="s">
        <v>28</v>
      </c>
      <c r="E153" s="320">
        <v>1000</v>
      </c>
    </row>
    <row r="154" spans="1:5" ht="41.25" thickBot="1" x14ac:dyDescent="0.3">
      <c r="A154" s="309"/>
      <c r="B154" s="300">
        <v>153</v>
      </c>
      <c r="C154" s="306" t="s">
        <v>591</v>
      </c>
      <c r="D154" s="307" t="s">
        <v>28</v>
      </c>
      <c r="E154" s="308">
        <v>50</v>
      </c>
    </row>
    <row r="155" spans="1:5" ht="27.75" thickBot="1" x14ac:dyDescent="0.3">
      <c r="A155" s="309"/>
      <c r="B155" s="300">
        <v>154</v>
      </c>
      <c r="C155" s="306" t="s">
        <v>731</v>
      </c>
      <c r="D155" s="307" t="s">
        <v>28</v>
      </c>
      <c r="E155" s="308">
        <v>100</v>
      </c>
    </row>
    <row r="156" spans="1:5" ht="41.25" thickBot="1" x14ac:dyDescent="0.3">
      <c r="A156" s="309"/>
      <c r="B156" s="300">
        <v>155</v>
      </c>
      <c r="C156" s="306" t="s">
        <v>732</v>
      </c>
      <c r="D156" s="307" t="s">
        <v>28</v>
      </c>
      <c r="E156" s="300">
        <v>50</v>
      </c>
    </row>
    <row r="157" spans="1:5" ht="27.75" thickBot="1" x14ac:dyDescent="0.3">
      <c r="A157" s="309"/>
      <c r="B157" s="300">
        <v>156</v>
      </c>
      <c r="C157" s="306" t="s">
        <v>733</v>
      </c>
      <c r="D157" s="307" t="s">
        <v>28</v>
      </c>
      <c r="E157" s="300">
        <v>50</v>
      </c>
    </row>
    <row r="158" spans="1:5" ht="27.75" thickBot="1" x14ac:dyDescent="0.3">
      <c r="A158" s="309"/>
      <c r="B158" s="300">
        <v>157</v>
      </c>
      <c r="C158" s="306" t="s">
        <v>473</v>
      </c>
      <c r="D158" s="307" t="s">
        <v>38</v>
      </c>
      <c r="E158" s="308">
        <v>200</v>
      </c>
    </row>
    <row r="159" spans="1:5" ht="81.75" thickBot="1" x14ac:dyDescent="0.3">
      <c r="A159" s="321"/>
      <c r="B159" s="300">
        <v>158</v>
      </c>
      <c r="C159" s="306" t="s">
        <v>855</v>
      </c>
      <c r="D159" s="307" t="s">
        <v>28</v>
      </c>
      <c r="E159" s="300">
        <v>100</v>
      </c>
    </row>
    <row r="160" spans="1:5" ht="41.25" thickBot="1" x14ac:dyDescent="0.3">
      <c r="A160" s="309"/>
      <c r="B160" s="300">
        <v>159</v>
      </c>
      <c r="C160" s="306" t="s">
        <v>856</v>
      </c>
      <c r="D160" s="307" t="s">
        <v>28</v>
      </c>
      <c r="E160" s="300">
        <v>60</v>
      </c>
    </row>
    <row r="161" spans="1:5" ht="27.75" thickBot="1" x14ac:dyDescent="0.3">
      <c r="A161" s="309"/>
      <c r="B161" s="300">
        <v>160</v>
      </c>
      <c r="C161" s="306" t="s">
        <v>345</v>
      </c>
      <c r="D161" s="307" t="s">
        <v>70</v>
      </c>
      <c r="E161" s="320">
        <v>5000</v>
      </c>
    </row>
    <row r="162" spans="1:5" ht="27.75" thickBot="1" x14ac:dyDescent="0.3">
      <c r="A162" s="309"/>
      <c r="B162" s="300">
        <v>161</v>
      </c>
      <c r="C162" s="306" t="s">
        <v>344</v>
      </c>
      <c r="D162" s="307" t="s">
        <v>70</v>
      </c>
      <c r="E162" s="320">
        <v>2000</v>
      </c>
    </row>
    <row r="163" spans="1:5" ht="284.25" thickBot="1" x14ac:dyDescent="0.3">
      <c r="A163" s="309"/>
      <c r="B163" s="300">
        <v>162</v>
      </c>
      <c r="C163" s="306" t="s">
        <v>346</v>
      </c>
      <c r="D163" s="307" t="s">
        <v>38</v>
      </c>
      <c r="E163" s="320">
        <v>2000</v>
      </c>
    </row>
    <row r="164" spans="1:5" ht="41.25" thickBot="1" x14ac:dyDescent="0.3">
      <c r="A164" s="309"/>
      <c r="B164" s="300">
        <v>163</v>
      </c>
      <c r="C164" s="306" t="s">
        <v>857</v>
      </c>
      <c r="D164" s="307" t="s">
        <v>70</v>
      </c>
      <c r="E164" s="308">
        <v>100</v>
      </c>
    </row>
    <row r="165" spans="1:5" ht="41.25" thickBot="1" x14ac:dyDescent="0.3">
      <c r="A165" s="301"/>
      <c r="B165" s="300">
        <v>164</v>
      </c>
      <c r="C165" s="306" t="s">
        <v>858</v>
      </c>
      <c r="D165" s="307" t="s">
        <v>70</v>
      </c>
      <c r="E165" s="308">
        <v>200</v>
      </c>
    </row>
    <row r="166" spans="1:5" ht="27.75" thickBot="1" x14ac:dyDescent="0.3">
      <c r="A166" s="305"/>
      <c r="B166" s="300">
        <v>165</v>
      </c>
      <c r="C166" s="306" t="s">
        <v>480</v>
      </c>
      <c r="D166" s="307" t="s">
        <v>129</v>
      </c>
      <c r="E166" s="308">
        <v>10</v>
      </c>
    </row>
    <row r="167" spans="1:5" ht="27.75" thickBot="1" x14ac:dyDescent="0.3">
      <c r="A167" s="309"/>
      <c r="B167" s="300">
        <v>166</v>
      </c>
      <c r="C167" s="306" t="s">
        <v>481</v>
      </c>
      <c r="D167" s="307" t="s">
        <v>129</v>
      </c>
      <c r="E167" s="308">
        <v>10</v>
      </c>
    </row>
    <row r="168" spans="1:5" ht="27.75" thickBot="1" x14ac:dyDescent="0.3">
      <c r="A168" s="309"/>
      <c r="B168" s="300">
        <v>167</v>
      </c>
      <c r="C168" s="306" t="s">
        <v>482</v>
      </c>
      <c r="D168" s="307" t="s">
        <v>129</v>
      </c>
      <c r="E168" s="308">
        <v>10</v>
      </c>
    </row>
    <row r="169" spans="1:5" ht="27.75" thickBot="1" x14ac:dyDescent="0.3">
      <c r="A169" s="309"/>
      <c r="B169" s="300">
        <v>168</v>
      </c>
      <c r="C169" s="306" t="s">
        <v>178</v>
      </c>
      <c r="D169" s="307" t="s">
        <v>129</v>
      </c>
      <c r="E169" s="308">
        <v>20</v>
      </c>
    </row>
    <row r="170" spans="1:5" ht="41.25" thickBot="1" x14ac:dyDescent="0.3">
      <c r="A170" s="309"/>
      <c r="B170" s="300">
        <v>169</v>
      </c>
      <c r="C170" s="306" t="s">
        <v>180</v>
      </c>
      <c r="D170" s="307" t="s">
        <v>129</v>
      </c>
      <c r="E170" s="308">
        <v>20</v>
      </c>
    </row>
    <row r="171" spans="1:5" ht="51.75" thickBot="1" x14ac:dyDescent="0.3">
      <c r="A171" s="301"/>
      <c r="B171" s="300">
        <v>170</v>
      </c>
      <c r="C171" s="322" t="s">
        <v>859</v>
      </c>
      <c r="D171" s="307" t="s">
        <v>28</v>
      </c>
      <c r="E171" s="300">
        <v>20</v>
      </c>
    </row>
    <row r="172" spans="1:5" ht="27.75" thickBot="1" x14ac:dyDescent="0.3">
      <c r="A172" s="315"/>
      <c r="B172" s="300">
        <v>171</v>
      </c>
      <c r="C172" s="306" t="s">
        <v>860</v>
      </c>
      <c r="D172" s="307" t="s">
        <v>70</v>
      </c>
      <c r="E172" s="300">
        <v>30</v>
      </c>
    </row>
    <row r="173" spans="1:5" ht="27.75" thickBot="1" x14ac:dyDescent="0.3">
      <c r="A173" s="301"/>
      <c r="B173" s="300">
        <v>172</v>
      </c>
      <c r="C173" s="306" t="s">
        <v>861</v>
      </c>
      <c r="D173" s="307" t="s">
        <v>70</v>
      </c>
      <c r="E173" s="300">
        <v>30</v>
      </c>
    </row>
    <row r="174" spans="1:5" ht="27.75" thickBot="1" x14ac:dyDescent="0.3">
      <c r="A174" s="304" t="s">
        <v>430</v>
      </c>
      <c r="B174" s="300">
        <v>173</v>
      </c>
      <c r="C174" s="306" t="s">
        <v>862</v>
      </c>
      <c r="D174" s="307" t="s">
        <v>70</v>
      </c>
      <c r="E174" s="300">
        <v>30</v>
      </c>
    </row>
    <row r="175" spans="1:5" ht="27.75" thickBot="1" x14ac:dyDescent="0.3">
      <c r="A175" s="301"/>
      <c r="B175" s="300">
        <v>174</v>
      </c>
      <c r="C175" s="306" t="s">
        <v>863</v>
      </c>
      <c r="D175" s="307" t="s">
        <v>70</v>
      </c>
      <c r="E175" s="300">
        <v>30</v>
      </c>
    </row>
    <row r="176" spans="1:5" ht="27.75" thickBot="1" x14ac:dyDescent="0.3">
      <c r="A176" s="301"/>
      <c r="B176" s="300">
        <v>175</v>
      </c>
      <c r="C176" s="306" t="s">
        <v>864</v>
      </c>
      <c r="D176" s="307" t="s">
        <v>70</v>
      </c>
      <c r="E176" s="300">
        <v>30</v>
      </c>
    </row>
    <row r="177" spans="1:5" ht="27.75" thickBot="1" x14ac:dyDescent="0.3">
      <c r="A177" s="301"/>
      <c r="B177" s="300">
        <v>176</v>
      </c>
      <c r="C177" s="306" t="s">
        <v>865</v>
      </c>
      <c r="D177" s="307" t="s">
        <v>70</v>
      </c>
      <c r="E177" s="300">
        <v>30</v>
      </c>
    </row>
    <row r="178" spans="1:5" ht="27.75" thickBot="1" x14ac:dyDescent="0.3">
      <c r="A178" s="309"/>
      <c r="B178" s="300">
        <v>177</v>
      </c>
      <c r="C178" s="306" t="s">
        <v>866</v>
      </c>
      <c r="D178" s="307" t="s">
        <v>70</v>
      </c>
      <c r="E178" s="300">
        <v>30</v>
      </c>
    </row>
    <row r="179" spans="1:5" ht="54.75" thickBot="1" x14ac:dyDescent="0.3">
      <c r="A179" s="309"/>
      <c r="B179" s="300">
        <v>178</v>
      </c>
      <c r="C179" s="306" t="s">
        <v>483</v>
      </c>
      <c r="D179" s="307" t="s">
        <v>38</v>
      </c>
      <c r="E179" s="300">
        <v>100</v>
      </c>
    </row>
    <row r="180" spans="1:5" ht="41.25" thickBot="1" x14ac:dyDescent="0.3">
      <c r="A180" s="309"/>
      <c r="B180" s="300">
        <v>179</v>
      </c>
      <c r="C180" s="306" t="s">
        <v>734</v>
      </c>
      <c r="D180" s="307" t="s">
        <v>38</v>
      </c>
      <c r="E180" s="300">
        <v>100</v>
      </c>
    </row>
    <row r="181" spans="1:5" ht="16.5" thickBot="1" x14ac:dyDescent="0.3">
      <c r="A181" s="301"/>
      <c r="B181" s="300">
        <v>180</v>
      </c>
      <c r="C181" s="306" t="s">
        <v>181</v>
      </c>
      <c r="D181" s="307" t="s">
        <v>70</v>
      </c>
      <c r="E181" s="320">
        <v>3000</v>
      </c>
    </row>
    <row r="182" spans="1:5" ht="27.75" thickBot="1" x14ac:dyDescent="0.3">
      <c r="A182" s="315"/>
      <c r="B182" s="300">
        <v>181</v>
      </c>
      <c r="C182" s="306" t="s">
        <v>867</v>
      </c>
      <c r="D182" s="307" t="s">
        <v>70</v>
      </c>
      <c r="E182" s="300">
        <v>30</v>
      </c>
    </row>
    <row r="183" spans="1:5" ht="27.75" thickBot="1" x14ac:dyDescent="0.3">
      <c r="A183" s="301"/>
      <c r="B183" s="300">
        <v>182</v>
      </c>
      <c r="C183" s="306" t="s">
        <v>868</v>
      </c>
      <c r="D183" s="307" t="s">
        <v>70</v>
      </c>
      <c r="E183" s="300">
        <v>30</v>
      </c>
    </row>
    <row r="184" spans="1:5" ht="27.75" thickBot="1" x14ac:dyDescent="0.3">
      <c r="A184" s="301"/>
      <c r="B184" s="300">
        <v>183</v>
      </c>
      <c r="C184" s="306" t="s">
        <v>869</v>
      </c>
      <c r="D184" s="307" t="s">
        <v>70</v>
      </c>
      <c r="E184" s="300">
        <v>30</v>
      </c>
    </row>
    <row r="185" spans="1:5" ht="27.75" thickBot="1" x14ac:dyDescent="0.3">
      <c r="A185" s="304" t="s">
        <v>431</v>
      </c>
      <c r="B185" s="300">
        <v>184</v>
      </c>
      <c r="C185" s="306" t="s">
        <v>870</v>
      </c>
      <c r="D185" s="307" t="s">
        <v>70</v>
      </c>
      <c r="E185" s="300">
        <v>30</v>
      </c>
    </row>
    <row r="186" spans="1:5" ht="27.75" thickBot="1" x14ac:dyDescent="0.3">
      <c r="A186" s="301"/>
      <c r="B186" s="300">
        <v>185</v>
      </c>
      <c r="C186" s="306" t="s">
        <v>871</v>
      </c>
      <c r="D186" s="307" t="s">
        <v>70</v>
      </c>
      <c r="E186" s="300">
        <v>30</v>
      </c>
    </row>
    <row r="187" spans="1:5" ht="27.75" thickBot="1" x14ac:dyDescent="0.3">
      <c r="A187" s="301"/>
      <c r="B187" s="300">
        <v>186</v>
      </c>
      <c r="C187" s="306" t="s">
        <v>872</v>
      </c>
      <c r="D187" s="307" t="s">
        <v>70</v>
      </c>
      <c r="E187" s="300">
        <v>30</v>
      </c>
    </row>
    <row r="188" spans="1:5" ht="27.75" thickBot="1" x14ac:dyDescent="0.3">
      <c r="A188" s="301"/>
      <c r="B188" s="300">
        <v>187</v>
      </c>
      <c r="C188" s="306" t="s">
        <v>873</v>
      </c>
      <c r="D188" s="307" t="s">
        <v>70</v>
      </c>
      <c r="E188" s="300">
        <v>30</v>
      </c>
    </row>
    <row r="189" spans="1:5" ht="41.25" thickBot="1" x14ac:dyDescent="0.3">
      <c r="A189" s="315"/>
      <c r="B189" s="300">
        <v>188</v>
      </c>
      <c r="C189" s="306" t="s">
        <v>485</v>
      </c>
      <c r="D189" s="307" t="s">
        <v>70</v>
      </c>
      <c r="E189" s="300">
        <v>30</v>
      </c>
    </row>
    <row r="190" spans="1:5" ht="41.25" thickBot="1" x14ac:dyDescent="0.3">
      <c r="A190" s="301"/>
      <c r="B190" s="300">
        <v>189</v>
      </c>
      <c r="C190" s="306" t="s">
        <v>486</v>
      </c>
      <c r="D190" s="307" t="s">
        <v>70</v>
      </c>
      <c r="E190" s="300">
        <v>30</v>
      </c>
    </row>
    <row r="191" spans="1:5" ht="41.25" thickBot="1" x14ac:dyDescent="0.3">
      <c r="A191" s="301"/>
      <c r="B191" s="300">
        <v>190</v>
      </c>
      <c r="C191" s="306" t="s">
        <v>487</v>
      </c>
      <c r="D191" s="307" t="s">
        <v>70</v>
      </c>
      <c r="E191" s="300">
        <v>30</v>
      </c>
    </row>
    <row r="192" spans="1:5" ht="41.25" thickBot="1" x14ac:dyDescent="0.3">
      <c r="A192" s="316" t="s">
        <v>436</v>
      </c>
      <c r="B192" s="300">
        <v>191</v>
      </c>
      <c r="C192" s="306" t="s">
        <v>488</v>
      </c>
      <c r="D192" s="307" t="s">
        <v>70</v>
      </c>
      <c r="E192" s="300">
        <v>30</v>
      </c>
    </row>
    <row r="193" spans="1:5" ht="41.25" thickBot="1" x14ac:dyDescent="0.3">
      <c r="A193" s="301"/>
      <c r="B193" s="300">
        <v>192</v>
      </c>
      <c r="C193" s="306" t="s">
        <v>489</v>
      </c>
      <c r="D193" s="307" t="s">
        <v>70</v>
      </c>
      <c r="E193" s="300">
        <v>30</v>
      </c>
    </row>
    <row r="194" spans="1:5" ht="41.25" thickBot="1" x14ac:dyDescent="0.3">
      <c r="A194" s="301"/>
      <c r="B194" s="300">
        <v>193</v>
      </c>
      <c r="C194" s="306" t="s">
        <v>490</v>
      </c>
      <c r="D194" s="307" t="s">
        <v>70</v>
      </c>
      <c r="E194" s="300">
        <v>30</v>
      </c>
    </row>
    <row r="195" spans="1:5" ht="41.25" thickBot="1" x14ac:dyDescent="0.3">
      <c r="A195" s="309"/>
      <c r="B195" s="300">
        <v>194</v>
      </c>
      <c r="C195" s="306" t="s">
        <v>491</v>
      </c>
      <c r="D195" s="307" t="s">
        <v>70</v>
      </c>
      <c r="E195" s="300">
        <v>30</v>
      </c>
    </row>
    <row r="196" spans="1:5" ht="27.75" thickBot="1" x14ac:dyDescent="0.3">
      <c r="A196" s="309"/>
      <c r="B196" s="300">
        <v>195</v>
      </c>
      <c r="C196" s="306" t="s">
        <v>874</v>
      </c>
      <c r="D196" s="307" t="s">
        <v>38</v>
      </c>
      <c r="E196" s="308">
        <v>20</v>
      </c>
    </row>
    <row r="197" spans="1:5" ht="39" thickBot="1" x14ac:dyDescent="0.3">
      <c r="A197" s="309"/>
      <c r="B197" s="300">
        <v>196</v>
      </c>
      <c r="C197" s="323" t="s">
        <v>875</v>
      </c>
      <c r="D197" s="307" t="s">
        <v>28</v>
      </c>
      <c r="E197" s="300" t="s">
        <v>696</v>
      </c>
    </row>
    <row r="198" spans="1:5" ht="41.25" thickBot="1" x14ac:dyDescent="0.3">
      <c r="A198" s="309"/>
      <c r="B198" s="300">
        <v>197</v>
      </c>
      <c r="C198" s="306" t="s">
        <v>876</v>
      </c>
      <c r="D198" s="307" t="s">
        <v>186</v>
      </c>
      <c r="E198" s="308">
        <v>6</v>
      </c>
    </row>
    <row r="199" spans="1:5" ht="41.25" thickBot="1" x14ac:dyDescent="0.3">
      <c r="A199" s="309"/>
      <c r="B199" s="300">
        <v>198</v>
      </c>
      <c r="C199" s="306" t="s">
        <v>877</v>
      </c>
      <c r="D199" s="307" t="s">
        <v>40</v>
      </c>
      <c r="E199" s="300">
        <v>10</v>
      </c>
    </row>
    <row r="200" spans="1:5" ht="27.75" thickBot="1" x14ac:dyDescent="0.3">
      <c r="A200" s="309"/>
      <c r="B200" s="300">
        <v>199</v>
      </c>
      <c r="C200" s="306" t="s">
        <v>878</v>
      </c>
      <c r="D200" s="307" t="s">
        <v>38</v>
      </c>
      <c r="E200" s="300">
        <v>500</v>
      </c>
    </row>
    <row r="201" spans="1:5" ht="27.75" thickBot="1" x14ac:dyDescent="0.3">
      <c r="A201" s="301"/>
      <c r="B201" s="300">
        <v>200</v>
      </c>
      <c r="C201" s="306" t="s">
        <v>341</v>
      </c>
      <c r="D201" s="307" t="s">
        <v>38</v>
      </c>
      <c r="E201" s="320">
        <v>1000</v>
      </c>
    </row>
    <row r="202" spans="1:5" ht="27.75" thickBot="1" x14ac:dyDescent="0.3">
      <c r="A202" s="317" t="s">
        <v>439</v>
      </c>
      <c r="B202" s="300">
        <v>201</v>
      </c>
      <c r="C202" s="306" t="s">
        <v>592</v>
      </c>
      <c r="D202" s="307" t="s">
        <v>129</v>
      </c>
      <c r="E202" s="308">
        <v>20</v>
      </c>
    </row>
    <row r="203" spans="1:5" ht="27.75" thickBot="1" x14ac:dyDescent="0.3">
      <c r="A203" s="309"/>
      <c r="B203" s="300">
        <v>202</v>
      </c>
      <c r="C203" s="306" t="s">
        <v>735</v>
      </c>
      <c r="D203" s="307" t="s">
        <v>129</v>
      </c>
      <c r="E203" s="308">
        <v>20</v>
      </c>
    </row>
    <row r="204" spans="1:5" ht="27.75" thickBot="1" x14ac:dyDescent="0.3">
      <c r="A204" s="309"/>
      <c r="B204" s="300">
        <v>203</v>
      </c>
      <c r="C204" s="306" t="s">
        <v>342</v>
      </c>
      <c r="D204" s="307" t="s">
        <v>38</v>
      </c>
      <c r="E204" s="308">
        <v>500</v>
      </c>
    </row>
    <row r="205" spans="1:5" ht="27.75" thickBot="1" x14ac:dyDescent="0.3">
      <c r="A205" s="309"/>
      <c r="B205" s="300">
        <v>204</v>
      </c>
      <c r="C205" s="306" t="s">
        <v>593</v>
      </c>
      <c r="D205" s="307" t="s">
        <v>38</v>
      </c>
      <c r="E205" s="320">
        <v>4000</v>
      </c>
    </row>
    <row r="206" spans="1:5" ht="27.75" thickBot="1" x14ac:dyDescent="0.3">
      <c r="A206" s="309"/>
      <c r="B206" s="300">
        <v>205</v>
      </c>
      <c r="C206" s="306" t="s">
        <v>343</v>
      </c>
      <c r="D206" s="307" t="s">
        <v>38</v>
      </c>
      <c r="E206" s="320">
        <v>4000</v>
      </c>
    </row>
    <row r="207" spans="1:5" ht="16.5" thickBot="1" x14ac:dyDescent="0.3">
      <c r="A207" s="301"/>
      <c r="B207" s="300">
        <v>206</v>
      </c>
      <c r="C207" s="306" t="s">
        <v>666</v>
      </c>
      <c r="D207" s="307" t="s">
        <v>70</v>
      </c>
      <c r="E207" s="320">
        <v>2000</v>
      </c>
    </row>
    <row r="208" spans="1:5" ht="27.75" thickBot="1" x14ac:dyDescent="0.3">
      <c r="A208" s="315"/>
      <c r="B208" s="300">
        <v>207</v>
      </c>
      <c r="C208" s="306" t="s">
        <v>879</v>
      </c>
      <c r="D208" s="307" t="s">
        <v>38</v>
      </c>
      <c r="E208" s="300">
        <v>100</v>
      </c>
    </row>
    <row r="209" spans="1:5" ht="27.75" thickBot="1" x14ac:dyDescent="0.3">
      <c r="A209" s="301"/>
      <c r="B209" s="300">
        <v>208</v>
      </c>
      <c r="C209" s="306" t="s">
        <v>880</v>
      </c>
      <c r="D209" s="307" t="s">
        <v>38</v>
      </c>
      <c r="E209" s="300">
        <v>100</v>
      </c>
    </row>
    <row r="210" spans="1:5" ht="27.75" thickBot="1" x14ac:dyDescent="0.3">
      <c r="A210" s="316" t="s">
        <v>442</v>
      </c>
      <c r="B210" s="300">
        <v>209</v>
      </c>
      <c r="C210" s="306" t="s">
        <v>881</v>
      </c>
      <c r="D210" s="307" t="s">
        <v>38</v>
      </c>
      <c r="E210" s="308">
        <v>100</v>
      </c>
    </row>
    <row r="211" spans="1:5" ht="27.75" thickBot="1" x14ac:dyDescent="0.3">
      <c r="A211" s="301"/>
      <c r="B211" s="300">
        <v>210</v>
      </c>
      <c r="C211" s="306" t="s">
        <v>515</v>
      </c>
      <c r="D211" s="307" t="s">
        <v>38</v>
      </c>
      <c r="E211" s="308">
        <v>100</v>
      </c>
    </row>
    <row r="212" spans="1:5" ht="27.75" thickBot="1" x14ac:dyDescent="0.3">
      <c r="A212" s="309"/>
      <c r="B212" s="300">
        <v>211</v>
      </c>
      <c r="C212" s="306" t="s">
        <v>882</v>
      </c>
      <c r="D212" s="307" t="s">
        <v>38</v>
      </c>
      <c r="E212" s="308">
        <v>100</v>
      </c>
    </row>
    <row r="213" spans="1:5" ht="16.5" thickBot="1" x14ac:dyDescent="0.3">
      <c r="A213" s="309"/>
      <c r="B213" s="300">
        <v>212</v>
      </c>
      <c r="C213" s="306" t="s">
        <v>192</v>
      </c>
      <c r="D213" s="307" t="s">
        <v>28</v>
      </c>
      <c r="E213" s="308">
        <v>400</v>
      </c>
    </row>
    <row r="214" spans="1:5" ht="41.25" thickBot="1" x14ac:dyDescent="0.3">
      <c r="A214" s="309"/>
      <c r="B214" s="300">
        <v>213</v>
      </c>
      <c r="C214" s="306" t="s">
        <v>276</v>
      </c>
      <c r="D214" s="307" t="s">
        <v>28</v>
      </c>
      <c r="E214" s="308">
        <v>100</v>
      </c>
    </row>
    <row r="215" spans="1:5" ht="41.25" thickBot="1" x14ac:dyDescent="0.3">
      <c r="A215" s="309"/>
      <c r="B215" s="300">
        <v>214</v>
      </c>
      <c r="C215" s="306" t="s">
        <v>883</v>
      </c>
      <c r="D215" s="307" t="s">
        <v>28</v>
      </c>
      <c r="E215" s="308">
        <v>200</v>
      </c>
    </row>
    <row r="216" spans="1:5" ht="68.25" thickBot="1" x14ac:dyDescent="0.3">
      <c r="A216" s="309"/>
      <c r="B216" s="300">
        <v>215</v>
      </c>
      <c r="C216" s="306" t="s">
        <v>194</v>
      </c>
      <c r="D216" s="307" t="s">
        <v>28</v>
      </c>
      <c r="E216" s="308">
        <v>60</v>
      </c>
    </row>
    <row r="217" spans="1:5" ht="270.75" thickBot="1" x14ac:dyDescent="0.3">
      <c r="A217" s="309"/>
      <c r="B217" s="300">
        <v>216</v>
      </c>
      <c r="C217" s="306" t="s">
        <v>884</v>
      </c>
      <c r="D217" s="307" t="s">
        <v>28</v>
      </c>
      <c r="E217" s="308">
        <v>200</v>
      </c>
    </row>
    <row r="218" spans="1:5" ht="270.75" thickBot="1" x14ac:dyDescent="0.3">
      <c r="A218" s="301"/>
      <c r="B218" s="300">
        <v>217</v>
      </c>
      <c r="C218" s="306" t="s">
        <v>885</v>
      </c>
      <c r="D218" s="307" t="s">
        <v>28</v>
      </c>
      <c r="E218" s="308">
        <v>200</v>
      </c>
    </row>
    <row r="219" spans="1:5" ht="54.75" thickBot="1" x14ac:dyDescent="0.3">
      <c r="A219" s="315"/>
      <c r="B219" s="300">
        <v>218</v>
      </c>
      <c r="C219" s="306" t="s">
        <v>886</v>
      </c>
      <c r="D219" s="307" t="s">
        <v>28</v>
      </c>
      <c r="E219" s="308">
        <v>500</v>
      </c>
    </row>
    <row r="220" spans="1:5" ht="54.75" thickBot="1" x14ac:dyDescent="0.3">
      <c r="A220" s="301"/>
      <c r="B220" s="300">
        <v>219</v>
      </c>
      <c r="C220" s="306" t="s">
        <v>887</v>
      </c>
      <c r="D220" s="307" t="s">
        <v>28</v>
      </c>
      <c r="E220" s="308">
        <v>500</v>
      </c>
    </row>
    <row r="221" spans="1:5" ht="54.75" thickBot="1" x14ac:dyDescent="0.3">
      <c r="A221" s="316" t="s">
        <v>445</v>
      </c>
      <c r="B221" s="300">
        <v>220</v>
      </c>
      <c r="C221" s="306" t="s">
        <v>888</v>
      </c>
      <c r="D221" s="307" t="s">
        <v>28</v>
      </c>
      <c r="E221" s="308">
        <v>500</v>
      </c>
    </row>
    <row r="222" spans="1:5" ht="54.75" thickBot="1" x14ac:dyDescent="0.3">
      <c r="A222" s="301"/>
      <c r="B222" s="300">
        <v>221</v>
      </c>
      <c r="C222" s="306" t="s">
        <v>889</v>
      </c>
      <c r="D222" s="307" t="s">
        <v>28</v>
      </c>
      <c r="E222" s="308">
        <v>500</v>
      </c>
    </row>
    <row r="223" spans="1:5" ht="54.75" thickBot="1" x14ac:dyDescent="0.3">
      <c r="A223" s="309"/>
      <c r="B223" s="300">
        <v>222</v>
      </c>
      <c r="C223" s="306" t="s">
        <v>890</v>
      </c>
      <c r="D223" s="307" t="s">
        <v>28</v>
      </c>
      <c r="E223" s="308">
        <v>500</v>
      </c>
    </row>
    <row r="224" spans="1:5" ht="41.25" thickBot="1" x14ac:dyDescent="0.3">
      <c r="A224" s="309"/>
      <c r="B224" s="300">
        <v>223</v>
      </c>
      <c r="C224" s="306" t="s">
        <v>200</v>
      </c>
      <c r="D224" s="307" t="s">
        <v>28</v>
      </c>
      <c r="E224" s="308">
        <v>200</v>
      </c>
    </row>
    <row r="225" spans="1:5" ht="41.25" thickBot="1" x14ac:dyDescent="0.3">
      <c r="A225" s="309"/>
      <c r="B225" s="300">
        <v>224</v>
      </c>
      <c r="C225" s="306" t="s">
        <v>518</v>
      </c>
      <c r="D225" s="307" t="s">
        <v>28</v>
      </c>
      <c r="E225" s="308">
        <v>100</v>
      </c>
    </row>
    <row r="226" spans="1:5" ht="27.75" thickBot="1" x14ac:dyDescent="0.3">
      <c r="A226" s="309"/>
      <c r="B226" s="300">
        <v>225</v>
      </c>
      <c r="C226" s="306" t="s">
        <v>891</v>
      </c>
      <c r="D226" s="307" t="s">
        <v>28</v>
      </c>
      <c r="E226" s="300">
        <v>300</v>
      </c>
    </row>
    <row r="227" spans="1:5" ht="27.75" thickBot="1" x14ac:dyDescent="0.3">
      <c r="A227" s="309"/>
      <c r="B227" s="300">
        <v>226</v>
      </c>
      <c r="C227" s="306" t="s">
        <v>892</v>
      </c>
      <c r="D227" s="307" t="s">
        <v>28</v>
      </c>
      <c r="E227" s="300">
        <v>300</v>
      </c>
    </row>
    <row r="228" spans="1:5" ht="41.25" thickBot="1" x14ac:dyDescent="0.3">
      <c r="A228" s="309"/>
      <c r="B228" s="300">
        <v>227</v>
      </c>
      <c r="C228" s="306" t="s">
        <v>203</v>
      </c>
      <c r="D228" s="307" t="s">
        <v>24</v>
      </c>
      <c r="E228" s="308">
        <v>20</v>
      </c>
    </row>
    <row r="229" spans="1:5" ht="149.25" thickBot="1" x14ac:dyDescent="0.3">
      <c r="A229" s="309"/>
      <c r="B229" s="300">
        <v>228</v>
      </c>
      <c r="C229" s="324" t="s">
        <v>893</v>
      </c>
      <c r="D229" s="325" t="s">
        <v>28</v>
      </c>
      <c r="E229" s="308">
        <v>100</v>
      </c>
    </row>
    <row r="230" spans="1:5" ht="54.75" thickBot="1" x14ac:dyDescent="0.3">
      <c r="A230" s="309"/>
      <c r="B230" s="300">
        <v>229</v>
      </c>
      <c r="C230" s="326" t="s">
        <v>205</v>
      </c>
      <c r="D230" s="327" t="s">
        <v>28</v>
      </c>
      <c r="E230" s="308">
        <v>50</v>
      </c>
    </row>
    <row r="231" spans="1:5" ht="27.75" thickBot="1" x14ac:dyDescent="0.3">
      <c r="A231" s="309"/>
      <c r="B231" s="300">
        <v>230</v>
      </c>
      <c r="C231" s="306" t="s">
        <v>208</v>
      </c>
      <c r="D231" s="307" t="s">
        <v>28</v>
      </c>
      <c r="E231" s="308">
        <v>240</v>
      </c>
    </row>
    <row r="232" spans="1:5" ht="27.75" thickBot="1" x14ac:dyDescent="0.3">
      <c r="A232" s="309"/>
      <c r="B232" s="300">
        <v>231</v>
      </c>
      <c r="C232" s="306" t="s">
        <v>736</v>
      </c>
      <c r="D232" s="307" t="s">
        <v>28</v>
      </c>
      <c r="E232" s="308">
        <v>240</v>
      </c>
    </row>
    <row r="233" spans="1:5" ht="27.75" thickBot="1" x14ac:dyDescent="0.3">
      <c r="A233" s="309"/>
      <c r="B233" s="300">
        <v>232</v>
      </c>
      <c r="C233" s="306" t="s">
        <v>209</v>
      </c>
      <c r="D233" s="307" t="s">
        <v>28</v>
      </c>
      <c r="E233" s="308">
        <v>240</v>
      </c>
    </row>
    <row r="234" spans="1:5" ht="41.25" thickBot="1" x14ac:dyDescent="0.3">
      <c r="A234" s="301"/>
      <c r="B234" s="300">
        <v>233</v>
      </c>
      <c r="C234" s="306" t="s">
        <v>211</v>
      </c>
      <c r="D234" s="307" t="s">
        <v>28</v>
      </c>
      <c r="E234" s="308">
        <v>240</v>
      </c>
    </row>
    <row r="235" spans="1:5" ht="27.75" thickBot="1" x14ac:dyDescent="0.3">
      <c r="A235" s="315"/>
      <c r="B235" s="300">
        <v>234</v>
      </c>
      <c r="C235" s="306" t="s">
        <v>212</v>
      </c>
      <c r="D235" s="307" t="s">
        <v>28</v>
      </c>
      <c r="E235" s="308">
        <v>100</v>
      </c>
    </row>
    <row r="236" spans="1:5" ht="41.25" thickBot="1" x14ac:dyDescent="0.3">
      <c r="A236" s="316" t="s">
        <v>448</v>
      </c>
      <c r="B236" s="300">
        <v>235</v>
      </c>
      <c r="C236" s="306" t="s">
        <v>213</v>
      </c>
      <c r="D236" s="307" t="s">
        <v>28</v>
      </c>
      <c r="E236" s="308">
        <v>100</v>
      </c>
    </row>
    <row r="237" spans="1:5" ht="41.25" thickBot="1" x14ac:dyDescent="0.3">
      <c r="A237" s="301"/>
      <c r="B237" s="300">
        <v>236</v>
      </c>
      <c r="C237" s="306" t="s">
        <v>214</v>
      </c>
      <c r="D237" s="307" t="s">
        <v>28</v>
      </c>
      <c r="E237" s="308">
        <v>100</v>
      </c>
    </row>
    <row r="238" spans="1:5" ht="41.25" thickBot="1" x14ac:dyDescent="0.3">
      <c r="A238" s="301"/>
      <c r="B238" s="300">
        <v>237</v>
      </c>
      <c r="C238" s="306" t="s">
        <v>215</v>
      </c>
      <c r="D238" s="307" t="s">
        <v>28</v>
      </c>
      <c r="E238" s="308">
        <v>100</v>
      </c>
    </row>
    <row r="239" spans="1:5" ht="30.75" thickBot="1" x14ac:dyDescent="0.3">
      <c r="A239" s="315"/>
      <c r="B239" s="300">
        <v>238</v>
      </c>
      <c r="C239" s="328" t="s">
        <v>894</v>
      </c>
      <c r="D239" s="307" t="s">
        <v>28</v>
      </c>
      <c r="E239" s="300">
        <v>36</v>
      </c>
    </row>
    <row r="240" spans="1:5" ht="30.75" thickBot="1" x14ac:dyDescent="0.3">
      <c r="A240" s="301"/>
      <c r="B240" s="300">
        <v>239</v>
      </c>
      <c r="C240" s="328" t="s">
        <v>895</v>
      </c>
      <c r="D240" s="307" t="s">
        <v>28</v>
      </c>
      <c r="E240" s="300">
        <v>36</v>
      </c>
    </row>
    <row r="241" spans="1:5" ht="30.75" thickBot="1" x14ac:dyDescent="0.3">
      <c r="A241" s="301"/>
      <c r="B241" s="300">
        <v>240</v>
      </c>
      <c r="C241" s="328" t="s">
        <v>896</v>
      </c>
      <c r="D241" s="307" t="s">
        <v>28</v>
      </c>
      <c r="E241" s="300">
        <v>36</v>
      </c>
    </row>
    <row r="242" spans="1:5" ht="30.75" thickBot="1" x14ac:dyDescent="0.3">
      <c r="A242" s="301"/>
      <c r="B242" s="300">
        <v>241</v>
      </c>
      <c r="C242" s="328" t="s">
        <v>897</v>
      </c>
      <c r="D242" s="307" t="s">
        <v>28</v>
      </c>
      <c r="E242" s="300">
        <v>36</v>
      </c>
    </row>
    <row r="243" spans="1:5" ht="30.75" thickBot="1" x14ac:dyDescent="0.3">
      <c r="A243" s="304" t="s">
        <v>451</v>
      </c>
      <c r="B243" s="300">
        <v>242</v>
      </c>
      <c r="C243" s="328" t="s">
        <v>898</v>
      </c>
      <c r="D243" s="307" t="s">
        <v>28</v>
      </c>
      <c r="E243" s="300">
        <v>36</v>
      </c>
    </row>
    <row r="244" spans="1:5" ht="30.75" thickBot="1" x14ac:dyDescent="0.3">
      <c r="A244" s="301"/>
      <c r="B244" s="300">
        <v>243</v>
      </c>
      <c r="C244" s="328" t="s">
        <v>899</v>
      </c>
      <c r="D244" s="307" t="s">
        <v>28</v>
      </c>
      <c r="E244" s="300">
        <v>36</v>
      </c>
    </row>
    <row r="245" spans="1:5" ht="26.25" thickBot="1" x14ac:dyDescent="0.3">
      <c r="A245" s="301"/>
      <c r="B245" s="300">
        <v>244</v>
      </c>
      <c r="C245" s="329" t="s">
        <v>900</v>
      </c>
      <c r="D245" s="307" t="s">
        <v>28</v>
      </c>
      <c r="E245" s="300">
        <v>36</v>
      </c>
    </row>
    <row r="246" spans="1:5" ht="26.25" thickBot="1" x14ac:dyDescent="0.3">
      <c r="A246" s="301"/>
      <c r="B246" s="300">
        <v>245</v>
      </c>
      <c r="C246" s="330" t="s">
        <v>901</v>
      </c>
      <c r="D246" s="307" t="s">
        <v>28</v>
      </c>
      <c r="E246" s="300">
        <v>36</v>
      </c>
    </row>
    <row r="247" spans="1:5" ht="26.25" thickBot="1" x14ac:dyDescent="0.3">
      <c r="A247" s="301"/>
      <c r="B247" s="300">
        <v>246</v>
      </c>
      <c r="C247" s="330" t="s">
        <v>902</v>
      </c>
      <c r="D247" s="307" t="s">
        <v>28</v>
      </c>
      <c r="E247" s="300">
        <v>36</v>
      </c>
    </row>
    <row r="248" spans="1:5" ht="26.25" thickBot="1" x14ac:dyDescent="0.3">
      <c r="A248" s="309"/>
      <c r="B248" s="300">
        <v>247</v>
      </c>
      <c r="C248" s="330" t="s">
        <v>903</v>
      </c>
      <c r="D248" s="307" t="s">
        <v>28</v>
      </c>
      <c r="E248" s="300">
        <v>36</v>
      </c>
    </row>
    <row r="249" spans="1:5" ht="68.25" thickBot="1" x14ac:dyDescent="0.3">
      <c r="A249" s="309"/>
      <c r="B249" s="300">
        <v>248</v>
      </c>
      <c r="C249" s="306" t="s">
        <v>523</v>
      </c>
      <c r="D249" s="307" t="s">
        <v>28</v>
      </c>
      <c r="E249" s="308">
        <v>100</v>
      </c>
    </row>
    <row r="250" spans="1:5" ht="95.25" thickBot="1" x14ac:dyDescent="0.3">
      <c r="A250" s="309"/>
      <c r="B250" s="300">
        <v>249</v>
      </c>
      <c r="C250" s="306" t="s">
        <v>737</v>
      </c>
      <c r="D250" s="307" t="s">
        <v>38</v>
      </c>
      <c r="E250" s="300">
        <v>50</v>
      </c>
    </row>
    <row r="251" spans="1:5" ht="41.25" thickBot="1" x14ac:dyDescent="0.3">
      <c r="A251" s="309"/>
      <c r="B251" s="300">
        <v>250</v>
      </c>
      <c r="C251" s="306" t="s">
        <v>904</v>
      </c>
      <c r="D251" s="307" t="s">
        <v>28</v>
      </c>
      <c r="E251" s="300">
        <v>60</v>
      </c>
    </row>
    <row r="252" spans="1:5" ht="27.75" thickBot="1" x14ac:dyDescent="0.3">
      <c r="A252" s="309"/>
      <c r="B252" s="300">
        <v>251</v>
      </c>
      <c r="C252" s="306" t="s">
        <v>216</v>
      </c>
      <c r="D252" s="307" t="s">
        <v>28</v>
      </c>
      <c r="E252" s="308">
        <v>120</v>
      </c>
    </row>
    <row r="253" spans="1:5" ht="41.25" thickBot="1" x14ac:dyDescent="0.3">
      <c r="A253" s="309"/>
      <c r="B253" s="300">
        <v>252</v>
      </c>
      <c r="C253" s="306" t="s">
        <v>217</v>
      </c>
      <c r="D253" s="307" t="s">
        <v>28</v>
      </c>
      <c r="E253" s="308">
        <v>120</v>
      </c>
    </row>
    <row r="254" spans="1:5" ht="41.25" thickBot="1" x14ac:dyDescent="0.3">
      <c r="A254" s="309"/>
      <c r="B254" s="300">
        <v>253</v>
      </c>
      <c r="C254" s="306" t="s">
        <v>218</v>
      </c>
      <c r="D254" s="307" t="s">
        <v>28</v>
      </c>
      <c r="E254" s="308">
        <v>120</v>
      </c>
    </row>
    <row r="255" spans="1:5" ht="27.75" thickBot="1" x14ac:dyDescent="0.3">
      <c r="A255" s="301"/>
      <c r="B255" s="300">
        <v>254</v>
      </c>
      <c r="C255" s="306" t="s">
        <v>594</v>
      </c>
      <c r="D255" s="307" t="s">
        <v>28</v>
      </c>
      <c r="E255" s="308">
        <v>100</v>
      </c>
    </row>
    <row r="256" spans="1:5" ht="16.5" thickBot="1" x14ac:dyDescent="0.3">
      <c r="A256" s="315"/>
      <c r="B256" s="300">
        <v>255</v>
      </c>
      <c r="C256" s="306" t="s">
        <v>905</v>
      </c>
      <c r="D256" s="307" t="s">
        <v>28</v>
      </c>
      <c r="E256" s="308">
        <v>100</v>
      </c>
    </row>
    <row r="257" spans="1:5" ht="15.75" thickBot="1" x14ac:dyDescent="0.3">
      <c r="A257" s="316" t="s">
        <v>452</v>
      </c>
      <c r="B257" s="300">
        <v>256</v>
      </c>
      <c r="C257" s="306" t="s">
        <v>223</v>
      </c>
      <c r="D257" s="307" t="s">
        <v>28</v>
      </c>
      <c r="E257" s="308">
        <v>100</v>
      </c>
    </row>
    <row r="258" spans="1:5" ht="16.5" thickBot="1" x14ac:dyDescent="0.3">
      <c r="A258" s="309"/>
      <c r="B258" s="300">
        <v>257</v>
      </c>
      <c r="C258" s="306" t="s">
        <v>222</v>
      </c>
      <c r="D258" s="307" t="s">
        <v>28</v>
      </c>
      <c r="E258" s="308">
        <v>100</v>
      </c>
    </row>
    <row r="259" spans="1:5" ht="27.75" thickBot="1" x14ac:dyDescent="0.3">
      <c r="A259" s="309"/>
      <c r="B259" s="300">
        <v>258</v>
      </c>
      <c r="C259" s="306" t="s">
        <v>906</v>
      </c>
      <c r="D259" s="307" t="s">
        <v>28</v>
      </c>
      <c r="E259" s="300">
        <v>3</v>
      </c>
    </row>
    <row r="260" spans="1:5" ht="16.5" thickBot="1" x14ac:dyDescent="0.3">
      <c r="A260" s="309"/>
      <c r="B260" s="300">
        <v>259</v>
      </c>
      <c r="C260" s="306" t="s">
        <v>526</v>
      </c>
      <c r="D260" s="307" t="s">
        <v>28</v>
      </c>
      <c r="E260" s="308">
        <v>100</v>
      </c>
    </row>
    <row r="261" spans="1:5" ht="122.25" thickBot="1" x14ac:dyDescent="0.3">
      <c r="A261" s="309"/>
      <c r="B261" s="300">
        <v>260</v>
      </c>
      <c r="C261" s="306" t="s">
        <v>355</v>
      </c>
      <c r="D261" s="307" t="s">
        <v>28</v>
      </c>
      <c r="E261" s="308">
        <v>550</v>
      </c>
    </row>
    <row r="262" spans="1:5" ht="122.25" thickBot="1" x14ac:dyDescent="0.3">
      <c r="A262" s="309"/>
      <c r="B262" s="300">
        <v>261</v>
      </c>
      <c r="C262" s="306" t="s">
        <v>356</v>
      </c>
      <c r="D262" s="307" t="s">
        <v>28</v>
      </c>
      <c r="E262" s="308">
        <v>50</v>
      </c>
    </row>
    <row r="263" spans="1:5" ht="27.75" thickBot="1" x14ac:dyDescent="0.3">
      <c r="A263" s="309"/>
      <c r="B263" s="300">
        <v>262</v>
      </c>
      <c r="C263" s="306" t="s">
        <v>778</v>
      </c>
      <c r="D263" s="307" t="s">
        <v>28</v>
      </c>
      <c r="E263" s="300">
        <v>30</v>
      </c>
    </row>
    <row r="264" spans="1:5" ht="16.5" thickBot="1" x14ac:dyDescent="0.3">
      <c r="A264" s="309"/>
      <c r="B264" s="300">
        <v>263</v>
      </c>
      <c r="C264" s="306" t="s">
        <v>232</v>
      </c>
      <c r="D264" s="307" t="s">
        <v>129</v>
      </c>
      <c r="E264" s="308">
        <v>12</v>
      </c>
    </row>
    <row r="265" spans="1:5" ht="41.25" thickBot="1" x14ac:dyDescent="0.3">
      <c r="A265" s="301"/>
      <c r="B265" s="300">
        <v>264</v>
      </c>
      <c r="C265" s="306" t="s">
        <v>595</v>
      </c>
      <c r="D265" s="307" t="s">
        <v>28</v>
      </c>
      <c r="E265" s="308">
        <v>60</v>
      </c>
    </row>
    <row r="266" spans="1:5" ht="41.25" thickBot="1" x14ac:dyDescent="0.3">
      <c r="A266" s="315"/>
      <c r="B266" s="300">
        <v>265</v>
      </c>
      <c r="C266" s="331" t="s">
        <v>739</v>
      </c>
      <c r="D266" s="332" t="s">
        <v>129</v>
      </c>
      <c r="E266" s="300">
        <v>2</v>
      </c>
    </row>
    <row r="267" spans="1:5" ht="41.25" thickBot="1" x14ac:dyDescent="0.3">
      <c r="A267" s="316" t="s">
        <v>455</v>
      </c>
      <c r="B267" s="300">
        <v>266</v>
      </c>
      <c r="C267" s="326" t="s">
        <v>740</v>
      </c>
      <c r="D267" s="307" t="s">
        <v>129</v>
      </c>
      <c r="E267" s="300">
        <v>2</v>
      </c>
    </row>
    <row r="268" spans="1:5" ht="41.25" thickBot="1" x14ac:dyDescent="0.3">
      <c r="A268" s="309"/>
      <c r="B268" s="300">
        <v>267</v>
      </c>
      <c r="C268" s="331" t="s">
        <v>741</v>
      </c>
      <c r="D268" s="332" t="s">
        <v>129</v>
      </c>
      <c r="E268" s="300">
        <v>2</v>
      </c>
    </row>
    <row r="269" spans="1:5" ht="27.75" thickBot="1" x14ac:dyDescent="0.3">
      <c r="A269" s="309"/>
      <c r="B269" s="300">
        <v>268</v>
      </c>
      <c r="C269" s="331" t="s">
        <v>243</v>
      </c>
      <c r="D269" s="332" t="s">
        <v>28</v>
      </c>
      <c r="E269" s="308">
        <v>120</v>
      </c>
    </row>
    <row r="270" spans="1:5" ht="27" x14ac:dyDescent="0.25">
      <c r="A270" s="423"/>
      <c r="B270" s="433">
        <v>269</v>
      </c>
      <c r="C270" s="333" t="s">
        <v>907</v>
      </c>
      <c r="D270" s="427" t="s">
        <v>28</v>
      </c>
      <c r="E270" s="429">
        <v>120</v>
      </c>
    </row>
    <row r="271" spans="1:5" ht="27.75" thickBot="1" x14ac:dyDescent="0.3">
      <c r="A271" s="424"/>
      <c r="B271" s="434"/>
      <c r="C271" s="306" t="s">
        <v>908</v>
      </c>
      <c r="D271" s="428"/>
      <c r="E271" s="430"/>
    </row>
    <row r="272" spans="1:5" ht="16.5" thickBot="1" x14ac:dyDescent="0.3">
      <c r="A272" s="301"/>
      <c r="B272" s="300">
        <v>270</v>
      </c>
      <c r="C272" s="306" t="s">
        <v>909</v>
      </c>
      <c r="D272" s="307" t="s">
        <v>28</v>
      </c>
      <c r="E272" s="300">
        <v>36</v>
      </c>
    </row>
    <row r="273" spans="1:5" ht="81.75" thickBot="1" x14ac:dyDescent="0.3">
      <c r="A273" s="315"/>
      <c r="B273" s="300">
        <v>271</v>
      </c>
      <c r="C273" s="334" t="s">
        <v>910</v>
      </c>
      <c r="D273" s="307" t="s">
        <v>28</v>
      </c>
      <c r="E273" s="300">
        <v>12</v>
      </c>
    </row>
    <row r="274" spans="1:5" ht="81.75" thickBot="1" x14ac:dyDescent="0.3">
      <c r="A274" s="301"/>
      <c r="B274" s="300">
        <v>272</v>
      </c>
      <c r="C274" s="334" t="s">
        <v>911</v>
      </c>
      <c r="D274" s="307" t="s">
        <v>28</v>
      </c>
      <c r="E274" s="300">
        <v>12</v>
      </c>
    </row>
    <row r="275" spans="1:5" ht="81.75" thickBot="1" x14ac:dyDescent="0.3">
      <c r="A275" s="304" t="s">
        <v>460</v>
      </c>
      <c r="B275" s="300">
        <v>273</v>
      </c>
      <c r="C275" s="335" t="s">
        <v>912</v>
      </c>
      <c r="D275" s="307" t="s">
        <v>28</v>
      </c>
      <c r="E275" s="300">
        <v>12</v>
      </c>
    </row>
    <row r="276" spans="1:5" ht="81.75" thickBot="1" x14ac:dyDescent="0.3">
      <c r="A276" s="301"/>
      <c r="B276" s="300">
        <v>274</v>
      </c>
      <c r="C276" s="334" t="s">
        <v>913</v>
      </c>
      <c r="D276" s="307" t="s">
        <v>28</v>
      </c>
      <c r="E276" s="300">
        <v>12</v>
      </c>
    </row>
    <row r="277" spans="1:5" ht="81.75" thickBot="1" x14ac:dyDescent="0.3">
      <c r="A277" s="301"/>
      <c r="B277" s="300">
        <v>275</v>
      </c>
      <c r="C277" s="334" t="s">
        <v>914</v>
      </c>
      <c r="D277" s="307" t="s">
        <v>28</v>
      </c>
      <c r="E277" s="300">
        <v>12</v>
      </c>
    </row>
    <row r="278" spans="1:5" ht="81.75" thickBot="1" x14ac:dyDescent="0.3">
      <c r="A278" s="309"/>
      <c r="B278" s="300">
        <v>276</v>
      </c>
      <c r="C278" s="334" t="s">
        <v>915</v>
      </c>
      <c r="D278" s="307" t="s">
        <v>28</v>
      </c>
      <c r="E278" s="300">
        <v>12</v>
      </c>
    </row>
    <row r="279" spans="1:5" ht="68.25" thickBot="1" x14ac:dyDescent="0.3">
      <c r="A279" s="309"/>
      <c r="B279" s="300">
        <v>277</v>
      </c>
      <c r="C279" s="306" t="s">
        <v>530</v>
      </c>
      <c r="D279" s="307" t="s">
        <v>531</v>
      </c>
      <c r="E279" s="300">
        <v>5</v>
      </c>
    </row>
    <row r="280" spans="1:5" ht="27.75" thickBot="1" x14ac:dyDescent="0.3">
      <c r="A280" s="309"/>
      <c r="B280" s="300">
        <v>278</v>
      </c>
      <c r="C280" s="306" t="s">
        <v>916</v>
      </c>
      <c r="D280" s="307" t="s">
        <v>28</v>
      </c>
      <c r="E280" s="300">
        <v>36</v>
      </c>
    </row>
    <row r="281" spans="1:5" ht="27.75" thickBot="1" x14ac:dyDescent="0.3">
      <c r="A281" s="309"/>
      <c r="B281" s="300">
        <v>279</v>
      </c>
      <c r="C281" s="306" t="s">
        <v>596</v>
      </c>
      <c r="D281" s="307" t="s">
        <v>28</v>
      </c>
      <c r="E281" s="308">
        <v>36</v>
      </c>
    </row>
    <row r="282" spans="1:5" ht="41.25" thickBot="1" x14ac:dyDescent="0.3">
      <c r="A282" s="309"/>
      <c r="B282" s="300">
        <v>280</v>
      </c>
      <c r="C282" s="306" t="s">
        <v>251</v>
      </c>
      <c r="D282" s="307" t="s">
        <v>28</v>
      </c>
      <c r="E282" s="308">
        <v>120</v>
      </c>
    </row>
    <row r="283" spans="1:5" ht="16.5" thickBot="1" x14ac:dyDescent="0.3">
      <c r="A283" s="336"/>
      <c r="B283" s="337"/>
      <c r="C283" s="338" t="s">
        <v>532</v>
      </c>
      <c r="D283" s="337"/>
      <c r="E283" s="337"/>
    </row>
    <row r="284" spans="1:5" ht="27.75" thickBot="1" x14ac:dyDescent="0.3">
      <c r="A284" s="339"/>
      <c r="B284" s="313">
        <v>281</v>
      </c>
      <c r="C284" s="306" t="s">
        <v>742</v>
      </c>
      <c r="D284" s="313" t="s">
        <v>24</v>
      </c>
      <c r="E284" s="308">
        <v>10</v>
      </c>
    </row>
    <row r="285" spans="1:5" ht="135.75" thickBot="1" x14ac:dyDescent="0.3">
      <c r="A285" s="339"/>
      <c r="B285" s="313">
        <v>282</v>
      </c>
      <c r="C285" s="306" t="s">
        <v>534</v>
      </c>
      <c r="D285" s="313" t="s">
        <v>24</v>
      </c>
      <c r="E285" s="308">
        <v>20</v>
      </c>
    </row>
    <row r="286" spans="1:5" ht="122.25" thickBot="1" x14ac:dyDescent="0.3">
      <c r="A286" s="339"/>
      <c r="B286" s="313">
        <v>283</v>
      </c>
      <c r="C286" s="306" t="s">
        <v>743</v>
      </c>
      <c r="D286" s="313" t="s">
        <v>22</v>
      </c>
      <c r="E286" s="308">
        <v>20</v>
      </c>
    </row>
    <row r="287" spans="1:5" ht="16.5" thickBot="1" x14ac:dyDescent="0.3">
      <c r="A287" s="309"/>
      <c r="B287" s="313">
        <v>284</v>
      </c>
      <c r="C287" s="306" t="s">
        <v>535</v>
      </c>
      <c r="D287" s="307" t="s">
        <v>28</v>
      </c>
      <c r="E287" s="300" t="s">
        <v>696</v>
      </c>
    </row>
    <row r="288" spans="1:5" ht="16.5" thickBot="1" x14ac:dyDescent="0.3">
      <c r="A288" s="309"/>
      <c r="B288" s="313">
        <v>285</v>
      </c>
      <c r="C288" s="306" t="s">
        <v>917</v>
      </c>
      <c r="D288" s="307" t="s">
        <v>26</v>
      </c>
      <c r="E288" s="300" t="s">
        <v>696</v>
      </c>
    </row>
    <row r="289" spans="1:5" ht="27" x14ac:dyDescent="0.25">
      <c r="A289" s="431"/>
      <c r="B289" s="425">
        <v>286</v>
      </c>
      <c r="C289" s="324" t="s">
        <v>918</v>
      </c>
      <c r="D289" s="425" t="s">
        <v>28</v>
      </c>
      <c r="E289" s="429">
        <v>60</v>
      </c>
    </row>
    <row r="290" spans="1:5" ht="15.75" thickBot="1" x14ac:dyDescent="0.3">
      <c r="A290" s="432"/>
      <c r="B290" s="426"/>
      <c r="C290" s="306" t="s">
        <v>919</v>
      </c>
      <c r="D290" s="426"/>
      <c r="E290" s="430"/>
    </row>
    <row r="291" spans="1:5" ht="54.75" thickBot="1" x14ac:dyDescent="0.3">
      <c r="A291" s="339"/>
      <c r="B291" s="313">
        <v>287</v>
      </c>
      <c r="C291" s="306" t="s">
        <v>98</v>
      </c>
      <c r="D291" s="313" t="s">
        <v>18</v>
      </c>
      <c r="E291" s="308">
        <v>200</v>
      </c>
    </row>
    <row r="292" spans="1:5" ht="41.25" thickBot="1" x14ac:dyDescent="0.3">
      <c r="A292" s="339"/>
      <c r="B292" s="313">
        <v>288</v>
      </c>
      <c r="C292" s="306" t="s">
        <v>99</v>
      </c>
      <c r="D292" s="313" t="s">
        <v>22</v>
      </c>
      <c r="E292" s="308">
        <v>12</v>
      </c>
    </row>
    <row r="293" spans="1:5" ht="27.75" thickBot="1" x14ac:dyDescent="0.3">
      <c r="A293" s="339"/>
      <c r="B293" s="313">
        <v>289</v>
      </c>
      <c r="C293" s="306" t="s">
        <v>100</v>
      </c>
      <c r="D293" s="313" t="s">
        <v>18</v>
      </c>
      <c r="E293" s="308">
        <v>1000</v>
      </c>
    </row>
    <row r="294" spans="1:5" ht="41.25" thickBot="1" x14ac:dyDescent="0.3">
      <c r="A294" s="309"/>
      <c r="B294" s="313">
        <v>290</v>
      </c>
      <c r="C294" s="306" t="s">
        <v>920</v>
      </c>
      <c r="D294" s="307" t="s">
        <v>28</v>
      </c>
      <c r="E294" s="300">
        <v>30</v>
      </c>
    </row>
    <row r="295" spans="1:5" ht="41.25" thickBot="1" x14ac:dyDescent="0.3">
      <c r="A295" s="339"/>
      <c r="B295" s="313">
        <v>291</v>
      </c>
      <c r="C295" s="306" t="s">
        <v>745</v>
      </c>
      <c r="D295" s="313" t="s">
        <v>38</v>
      </c>
      <c r="E295" s="308">
        <v>600</v>
      </c>
    </row>
    <row r="296" spans="1:5" ht="16.5" thickBot="1" x14ac:dyDescent="0.3">
      <c r="A296" s="339"/>
      <c r="B296" s="313">
        <v>292</v>
      </c>
      <c r="C296" s="306" t="s">
        <v>118</v>
      </c>
      <c r="D296" s="313" t="s">
        <v>38</v>
      </c>
      <c r="E296" s="308">
        <v>30</v>
      </c>
    </row>
    <row r="297" spans="1:5" ht="27.75" thickBot="1" x14ac:dyDescent="0.3">
      <c r="A297" s="339"/>
      <c r="B297" s="313">
        <v>293</v>
      </c>
      <c r="C297" s="306" t="s">
        <v>132</v>
      </c>
      <c r="D297" s="313" t="s">
        <v>28</v>
      </c>
      <c r="E297" s="308">
        <v>100</v>
      </c>
    </row>
    <row r="298" spans="1:5" ht="176.25" thickBot="1" x14ac:dyDescent="0.3">
      <c r="A298" s="339"/>
      <c r="B298" s="313">
        <v>294</v>
      </c>
      <c r="C298" s="306" t="s">
        <v>537</v>
      </c>
      <c r="D298" s="313" t="s">
        <v>140</v>
      </c>
      <c r="E298" s="308">
        <v>60</v>
      </c>
    </row>
    <row r="299" spans="1:5" ht="16.5" thickBot="1" x14ac:dyDescent="0.3">
      <c r="A299" s="339"/>
      <c r="B299" s="313">
        <v>295</v>
      </c>
      <c r="C299" s="306" t="s">
        <v>747</v>
      </c>
      <c r="D299" s="313" t="s">
        <v>28</v>
      </c>
      <c r="E299" s="308">
        <v>60</v>
      </c>
    </row>
    <row r="300" spans="1:5" ht="41.25" thickBot="1" x14ac:dyDescent="0.3">
      <c r="A300" s="339"/>
      <c r="B300" s="313">
        <v>296</v>
      </c>
      <c r="C300" s="306" t="s">
        <v>921</v>
      </c>
      <c r="D300" s="313" t="s">
        <v>28</v>
      </c>
      <c r="E300" s="308">
        <v>60</v>
      </c>
    </row>
    <row r="301" spans="1:5" ht="16.5" thickBot="1" x14ac:dyDescent="0.3">
      <c r="A301" s="340"/>
      <c r="B301" s="313">
        <v>297</v>
      </c>
      <c r="C301" s="306" t="s">
        <v>922</v>
      </c>
      <c r="D301" s="313" t="s">
        <v>28</v>
      </c>
      <c r="E301" s="308">
        <v>200</v>
      </c>
    </row>
    <row r="302" spans="1:5" ht="27.75" thickBot="1" x14ac:dyDescent="0.3">
      <c r="A302" s="315"/>
      <c r="B302" s="313">
        <v>298</v>
      </c>
      <c r="C302" s="306" t="s">
        <v>923</v>
      </c>
      <c r="D302" s="307" t="s">
        <v>28</v>
      </c>
      <c r="E302" s="300">
        <v>100</v>
      </c>
    </row>
    <row r="303" spans="1:5" ht="27.75" thickBot="1" x14ac:dyDescent="0.3">
      <c r="A303" s="341"/>
      <c r="B303" s="313">
        <v>299</v>
      </c>
      <c r="C303" s="306" t="s">
        <v>541</v>
      </c>
      <c r="D303" s="313" t="s">
        <v>163</v>
      </c>
      <c r="E303" s="308">
        <v>100</v>
      </c>
    </row>
    <row r="304" spans="1:5" ht="27.75" thickBot="1" x14ac:dyDescent="0.3">
      <c r="A304" s="342" t="s">
        <v>462</v>
      </c>
      <c r="B304" s="313">
        <v>300</v>
      </c>
      <c r="C304" s="306" t="s">
        <v>542</v>
      </c>
      <c r="D304" s="313" t="s">
        <v>163</v>
      </c>
      <c r="E304" s="308">
        <v>100</v>
      </c>
    </row>
    <row r="305" spans="1:5" ht="27.75" thickBot="1" x14ac:dyDescent="0.3">
      <c r="A305" s="339"/>
      <c r="B305" s="313">
        <v>301</v>
      </c>
      <c r="C305" s="306" t="s">
        <v>543</v>
      </c>
      <c r="D305" s="313" t="s">
        <v>163</v>
      </c>
      <c r="E305" s="308">
        <v>100</v>
      </c>
    </row>
    <row r="306" spans="1:5" ht="16.5" thickBot="1" x14ac:dyDescent="0.3">
      <c r="A306" s="339"/>
      <c r="B306" s="313">
        <v>302</v>
      </c>
      <c r="C306" s="306" t="s">
        <v>174</v>
      </c>
      <c r="D306" s="313" t="s">
        <v>106</v>
      </c>
      <c r="E306" s="308">
        <v>10</v>
      </c>
    </row>
    <row r="307" spans="1:5" ht="135.75" thickBot="1" x14ac:dyDescent="0.3">
      <c r="A307" s="339"/>
      <c r="B307" s="313">
        <v>303</v>
      </c>
      <c r="C307" s="306" t="s">
        <v>544</v>
      </c>
      <c r="D307" s="313" t="s">
        <v>28</v>
      </c>
      <c r="E307" s="308">
        <v>100</v>
      </c>
    </row>
    <row r="308" spans="1:5" ht="54.75" thickBot="1" x14ac:dyDescent="0.3">
      <c r="A308" s="339"/>
      <c r="B308" s="313">
        <v>304</v>
      </c>
      <c r="C308" s="306" t="s">
        <v>176</v>
      </c>
      <c r="D308" s="313" t="s">
        <v>129</v>
      </c>
      <c r="E308" s="308">
        <v>5</v>
      </c>
    </row>
    <row r="309" spans="1:5" ht="95.25" thickBot="1" x14ac:dyDescent="0.3">
      <c r="A309" s="339"/>
      <c r="B309" s="313">
        <v>305</v>
      </c>
      <c r="C309" s="306" t="s">
        <v>924</v>
      </c>
      <c r="D309" s="313" t="s">
        <v>15</v>
      </c>
      <c r="E309" s="308">
        <v>200</v>
      </c>
    </row>
    <row r="310" spans="1:5" ht="16.5" thickBot="1" x14ac:dyDescent="0.3">
      <c r="A310" s="339"/>
      <c r="B310" s="313">
        <v>306</v>
      </c>
      <c r="C310" s="306" t="s">
        <v>226</v>
      </c>
      <c r="D310" s="313" t="s">
        <v>28</v>
      </c>
      <c r="E310" s="308">
        <v>300</v>
      </c>
    </row>
    <row r="311" spans="1:5" ht="16.5" thickBot="1" x14ac:dyDescent="0.3">
      <c r="A311" s="339"/>
      <c r="B311" s="313">
        <v>307</v>
      </c>
      <c r="C311" s="306" t="s">
        <v>549</v>
      </c>
      <c r="D311" s="313" t="s">
        <v>24</v>
      </c>
      <c r="E311" s="308">
        <v>100</v>
      </c>
    </row>
    <row r="312" spans="1:5" ht="27.75" thickBot="1" x14ac:dyDescent="0.3">
      <c r="A312" s="340"/>
      <c r="B312" s="313">
        <v>308</v>
      </c>
      <c r="C312" s="306" t="s">
        <v>236</v>
      </c>
      <c r="D312" s="313" t="s">
        <v>22</v>
      </c>
      <c r="E312" s="308">
        <v>20</v>
      </c>
    </row>
    <row r="313" spans="1:5" ht="27.75" thickBot="1" x14ac:dyDescent="0.3">
      <c r="A313" s="341"/>
      <c r="B313" s="313">
        <v>309</v>
      </c>
      <c r="C313" s="306" t="s">
        <v>551</v>
      </c>
      <c r="D313" s="313" t="s">
        <v>28</v>
      </c>
      <c r="E313" s="308">
        <v>100</v>
      </c>
    </row>
    <row r="314" spans="1:5" ht="41.25" thickBot="1" x14ac:dyDescent="0.3">
      <c r="A314" s="341"/>
      <c r="B314" s="313">
        <v>310</v>
      </c>
      <c r="C314" s="306" t="s">
        <v>553</v>
      </c>
      <c r="D314" s="313" t="s">
        <v>38</v>
      </c>
      <c r="E314" s="308">
        <v>60</v>
      </c>
    </row>
    <row r="315" spans="1:5" ht="41.25" thickBot="1" x14ac:dyDescent="0.3">
      <c r="A315" s="342" t="s">
        <v>465</v>
      </c>
      <c r="B315" s="313">
        <v>311</v>
      </c>
      <c r="C315" s="306" t="s">
        <v>597</v>
      </c>
      <c r="D315" s="313" t="s">
        <v>38</v>
      </c>
      <c r="E315" s="308">
        <v>60</v>
      </c>
    </row>
    <row r="316" spans="1:5" ht="41.25" thickBot="1" x14ac:dyDescent="0.3">
      <c r="A316" s="339"/>
      <c r="B316" s="313">
        <v>312</v>
      </c>
      <c r="C316" s="306" t="s">
        <v>554</v>
      </c>
      <c r="D316" s="313" t="s">
        <v>38</v>
      </c>
      <c r="E316" s="308">
        <v>60</v>
      </c>
    </row>
    <row r="317" spans="1:5" ht="27.75" thickBot="1" x14ac:dyDescent="0.3">
      <c r="A317" s="340"/>
      <c r="B317" s="313">
        <v>313</v>
      </c>
      <c r="C317" s="343" t="s">
        <v>751</v>
      </c>
      <c r="D317" s="307" t="s">
        <v>28</v>
      </c>
      <c r="E317" s="307">
        <v>50</v>
      </c>
    </row>
    <row r="318" spans="1:5" ht="27.75" thickBot="1" x14ac:dyDescent="0.3">
      <c r="A318" s="344" t="s">
        <v>466</v>
      </c>
      <c r="B318" s="313">
        <v>314</v>
      </c>
      <c r="C318" s="343" t="s">
        <v>750</v>
      </c>
      <c r="D318" s="307" t="s">
        <v>28</v>
      </c>
      <c r="E318" s="307">
        <v>50</v>
      </c>
    </row>
    <row r="319" spans="1:5" ht="81.75" thickBot="1" x14ac:dyDescent="0.3">
      <c r="A319" s="339"/>
      <c r="B319" s="313">
        <v>315</v>
      </c>
      <c r="C319" s="306" t="s">
        <v>555</v>
      </c>
      <c r="D319" s="313" t="s">
        <v>18</v>
      </c>
      <c r="E319" s="308">
        <v>100</v>
      </c>
    </row>
    <row r="320" spans="1:5" ht="27.75" thickBot="1" x14ac:dyDescent="0.3">
      <c r="A320" s="339"/>
      <c r="B320" s="313">
        <v>316</v>
      </c>
      <c r="C320" s="334" t="s">
        <v>598</v>
      </c>
      <c r="D320" s="345" t="s">
        <v>28</v>
      </c>
      <c r="E320" s="346">
        <v>60</v>
      </c>
    </row>
    <row r="321" spans="1:5" ht="41.25" thickBot="1" x14ac:dyDescent="0.3">
      <c r="A321" s="339"/>
      <c r="B321" s="313">
        <v>317</v>
      </c>
      <c r="C321" s="306" t="s">
        <v>925</v>
      </c>
      <c r="D321" s="313" t="s">
        <v>28</v>
      </c>
      <c r="E321" s="308">
        <v>120</v>
      </c>
    </row>
    <row r="322" spans="1:5" ht="27.75" thickBot="1" x14ac:dyDescent="0.3">
      <c r="A322" s="339"/>
      <c r="B322" s="313">
        <v>318</v>
      </c>
      <c r="C322" s="306" t="s">
        <v>256</v>
      </c>
      <c r="D322" s="313" t="s">
        <v>140</v>
      </c>
      <c r="E322" s="308">
        <v>20</v>
      </c>
    </row>
    <row r="323" spans="1:5" ht="16.5" thickBot="1" x14ac:dyDescent="0.3">
      <c r="A323" s="355"/>
      <c r="B323" s="347"/>
      <c r="C323" s="348" t="s">
        <v>926</v>
      </c>
      <c r="D323" s="347"/>
      <c r="E323" s="337"/>
    </row>
    <row r="324" spans="1:5" ht="27.75" thickBot="1" x14ac:dyDescent="0.3">
      <c r="A324" s="349"/>
      <c r="B324" s="313">
        <v>319</v>
      </c>
      <c r="C324" s="306" t="s">
        <v>927</v>
      </c>
      <c r="D324" s="313" t="s">
        <v>15</v>
      </c>
      <c r="E324" s="308">
        <v>200</v>
      </c>
    </row>
    <row r="325" spans="1:5" ht="30.75" thickBot="1" x14ac:dyDescent="0.3">
      <c r="A325" s="339"/>
      <c r="B325" s="313">
        <v>320</v>
      </c>
      <c r="C325" s="350" t="s">
        <v>928</v>
      </c>
      <c r="D325" s="313" t="s">
        <v>15</v>
      </c>
      <c r="E325" s="308">
        <v>60</v>
      </c>
    </row>
    <row r="326" spans="1:5" ht="30.75" thickBot="1" x14ac:dyDescent="0.3">
      <c r="A326" s="339"/>
      <c r="B326" s="313">
        <v>321</v>
      </c>
      <c r="C326" s="350" t="s">
        <v>929</v>
      </c>
      <c r="D326" s="313" t="s">
        <v>15</v>
      </c>
      <c r="E326" s="308">
        <v>30</v>
      </c>
    </row>
    <row r="327" spans="1:5" ht="27.75" thickBot="1" x14ac:dyDescent="0.3">
      <c r="A327" s="309"/>
      <c r="B327" s="313">
        <v>322</v>
      </c>
      <c r="C327" s="306" t="s">
        <v>570</v>
      </c>
      <c r="D327" s="313" t="s">
        <v>28</v>
      </c>
      <c r="E327" s="300">
        <v>10</v>
      </c>
    </row>
    <row r="328" spans="1:5" ht="68.25" thickBot="1" x14ac:dyDescent="0.3">
      <c r="A328" s="339"/>
      <c r="B328" s="313">
        <v>323</v>
      </c>
      <c r="C328" s="306" t="s">
        <v>930</v>
      </c>
      <c r="D328" s="313" t="s">
        <v>18</v>
      </c>
      <c r="E328" s="308">
        <v>200</v>
      </c>
    </row>
    <row r="329" spans="1:5" ht="108.75" thickBot="1" x14ac:dyDescent="0.3">
      <c r="A329" s="339"/>
      <c r="B329" s="313">
        <v>324</v>
      </c>
      <c r="C329" s="306" t="s">
        <v>931</v>
      </c>
      <c r="D329" s="313" t="s">
        <v>22</v>
      </c>
      <c r="E329" s="351">
        <v>1200</v>
      </c>
    </row>
    <row r="330" spans="1:5" ht="122.25" thickBot="1" x14ac:dyDescent="0.3">
      <c r="A330" s="340"/>
      <c r="B330" s="313">
        <v>325</v>
      </c>
      <c r="C330" s="306" t="s">
        <v>755</v>
      </c>
      <c r="D330" s="313" t="s">
        <v>15</v>
      </c>
      <c r="E330" s="352">
        <v>600</v>
      </c>
    </row>
    <row r="331" spans="1:5" ht="122.25" thickBot="1" x14ac:dyDescent="0.3">
      <c r="A331" s="342" t="s">
        <v>467</v>
      </c>
      <c r="B331" s="313">
        <v>326</v>
      </c>
      <c r="C331" s="306" t="s">
        <v>754</v>
      </c>
      <c r="D331" s="313" t="s">
        <v>15</v>
      </c>
      <c r="E331" s="308">
        <v>300</v>
      </c>
    </row>
    <row r="332" spans="1:5" ht="41.25" thickBot="1" x14ac:dyDescent="0.3">
      <c r="A332" s="305"/>
      <c r="B332" s="313">
        <v>327</v>
      </c>
      <c r="C332" s="306" t="s">
        <v>760</v>
      </c>
      <c r="D332" s="313" t="s">
        <v>28</v>
      </c>
      <c r="E332" s="300">
        <v>10</v>
      </c>
    </row>
    <row r="333" spans="1:5" ht="122.25" thickBot="1" x14ac:dyDescent="0.3">
      <c r="A333" s="301"/>
      <c r="B333" s="313">
        <v>328</v>
      </c>
      <c r="C333" s="306" t="s">
        <v>293</v>
      </c>
      <c r="D333" s="307" t="s">
        <v>28</v>
      </c>
      <c r="E333" s="308">
        <v>30</v>
      </c>
    </row>
    <row r="334" spans="1:5" ht="122.25" thickBot="1" x14ac:dyDescent="0.3">
      <c r="A334" s="316" t="s">
        <v>468</v>
      </c>
      <c r="B334" s="313">
        <v>329</v>
      </c>
      <c r="C334" s="306" t="s">
        <v>294</v>
      </c>
      <c r="D334" s="307" t="s">
        <v>28</v>
      </c>
      <c r="E334" s="308">
        <v>30</v>
      </c>
    </row>
    <row r="335" spans="1:5" ht="122.25" thickBot="1" x14ac:dyDescent="0.3">
      <c r="A335" s="309"/>
      <c r="B335" s="313">
        <v>330</v>
      </c>
      <c r="C335" s="306" t="s">
        <v>295</v>
      </c>
      <c r="D335" s="307" t="s">
        <v>28</v>
      </c>
      <c r="E335" s="308">
        <v>30</v>
      </c>
    </row>
    <row r="336" spans="1:5" ht="203.25" thickBot="1" x14ac:dyDescent="0.3">
      <c r="A336" s="353"/>
      <c r="B336" s="313">
        <v>331</v>
      </c>
      <c r="C336" s="306" t="s">
        <v>932</v>
      </c>
      <c r="D336" s="313" t="s">
        <v>38</v>
      </c>
      <c r="E336" s="320">
        <v>3000</v>
      </c>
    </row>
    <row r="337" spans="1:5" ht="27" thickBot="1" x14ac:dyDescent="0.3">
      <c r="A337" s="301"/>
      <c r="B337" s="313">
        <v>332</v>
      </c>
      <c r="C337" s="306" t="s">
        <v>933</v>
      </c>
      <c r="D337" s="307" t="s">
        <v>28</v>
      </c>
      <c r="E337" s="300">
        <v>300</v>
      </c>
    </row>
    <row r="338" spans="1:5" ht="27.75" thickBot="1" x14ac:dyDescent="0.3">
      <c r="A338" s="315"/>
      <c r="B338" s="313">
        <v>333</v>
      </c>
      <c r="C338" s="306" t="s">
        <v>934</v>
      </c>
      <c r="D338" s="307" t="s">
        <v>24</v>
      </c>
      <c r="E338" s="308">
        <v>600</v>
      </c>
    </row>
    <row r="339" spans="1:5" ht="27.75" thickBot="1" x14ac:dyDescent="0.3">
      <c r="A339" s="301"/>
      <c r="B339" s="313">
        <v>334</v>
      </c>
      <c r="C339" s="306" t="s">
        <v>935</v>
      </c>
      <c r="D339" s="307" t="s">
        <v>24</v>
      </c>
      <c r="E339" s="308">
        <v>600</v>
      </c>
    </row>
    <row r="340" spans="1:5" ht="27.75" thickBot="1" x14ac:dyDescent="0.3">
      <c r="A340" s="316" t="s">
        <v>471</v>
      </c>
      <c r="B340" s="313">
        <v>335</v>
      </c>
      <c r="C340" s="306" t="s">
        <v>936</v>
      </c>
      <c r="D340" s="313" t="s">
        <v>24</v>
      </c>
      <c r="E340" s="308">
        <v>600</v>
      </c>
    </row>
    <row r="341" spans="1:5" ht="27.75" thickBot="1" x14ac:dyDescent="0.3">
      <c r="A341" s="301"/>
      <c r="B341" s="313">
        <v>336</v>
      </c>
      <c r="C341" s="306" t="s">
        <v>937</v>
      </c>
      <c r="D341" s="313" t="s">
        <v>24</v>
      </c>
      <c r="E341" s="308">
        <v>600</v>
      </c>
    </row>
    <row r="342" spans="1:5" ht="27.75" thickBot="1" x14ac:dyDescent="0.3">
      <c r="A342" s="301"/>
      <c r="B342" s="313">
        <v>337</v>
      </c>
      <c r="C342" s="306" t="s">
        <v>938</v>
      </c>
      <c r="D342" s="313" t="s">
        <v>24</v>
      </c>
      <c r="E342" s="308">
        <v>600</v>
      </c>
    </row>
    <row r="343" spans="1:5" ht="27.75" thickBot="1" x14ac:dyDescent="0.3">
      <c r="A343" s="309"/>
      <c r="B343" s="313">
        <v>338</v>
      </c>
      <c r="C343" s="306" t="s">
        <v>939</v>
      </c>
      <c r="D343" s="313" t="s">
        <v>24</v>
      </c>
      <c r="E343" s="308">
        <v>600</v>
      </c>
    </row>
    <row r="344" spans="1:5" ht="27.75" thickBot="1" x14ac:dyDescent="0.3">
      <c r="A344" s="309"/>
      <c r="B344" s="313">
        <v>339</v>
      </c>
      <c r="C344" s="306" t="s">
        <v>572</v>
      </c>
      <c r="D344" s="313" t="s">
        <v>28</v>
      </c>
      <c r="E344" s="300">
        <v>4</v>
      </c>
    </row>
    <row r="345" spans="1:5" ht="16.5" thickBot="1" x14ac:dyDescent="0.3">
      <c r="A345" s="309"/>
      <c r="B345" s="313">
        <v>340</v>
      </c>
      <c r="C345" s="354" t="s">
        <v>940</v>
      </c>
      <c r="D345" s="300" t="s">
        <v>28</v>
      </c>
      <c r="E345" s="300">
        <v>20</v>
      </c>
    </row>
    <row r="346" spans="1:5" ht="27.75" thickBot="1" x14ac:dyDescent="0.3">
      <c r="A346" s="321"/>
      <c r="B346" s="313">
        <v>341</v>
      </c>
      <c r="C346" s="306" t="s">
        <v>757</v>
      </c>
      <c r="D346" s="307" t="s">
        <v>28</v>
      </c>
      <c r="E346" s="307">
        <v>60</v>
      </c>
    </row>
    <row r="347" spans="1:5" ht="68.25" thickBot="1" x14ac:dyDescent="0.3">
      <c r="A347" s="309"/>
      <c r="B347" s="313">
        <v>342</v>
      </c>
      <c r="C347" s="306" t="s">
        <v>565</v>
      </c>
      <c r="D347" s="307" t="s">
        <v>24</v>
      </c>
      <c r="E347" s="308">
        <v>100</v>
      </c>
    </row>
    <row r="348" spans="1:5" ht="68.25" thickBot="1" x14ac:dyDescent="0.3">
      <c r="A348" s="309"/>
      <c r="B348" s="313">
        <v>343</v>
      </c>
      <c r="C348" s="306" t="s">
        <v>314</v>
      </c>
      <c r="D348" s="307" t="s">
        <v>24</v>
      </c>
      <c r="E348" s="308">
        <v>400</v>
      </c>
    </row>
    <row r="349" spans="1:5" ht="81.75" thickBot="1" x14ac:dyDescent="0.3">
      <c r="A349" s="309"/>
      <c r="B349" s="313">
        <v>344</v>
      </c>
      <c r="C349" s="310" t="s">
        <v>758</v>
      </c>
      <c r="D349" s="300" t="s">
        <v>24</v>
      </c>
      <c r="E349" s="300" t="s">
        <v>696</v>
      </c>
    </row>
    <row r="350" spans="1:5" ht="16.5" thickBot="1" x14ac:dyDescent="0.3">
      <c r="A350" s="309"/>
      <c r="B350" s="313">
        <v>345</v>
      </c>
      <c r="C350" s="354" t="s">
        <v>941</v>
      </c>
      <c r="D350" s="345" t="s">
        <v>28</v>
      </c>
      <c r="E350" s="300">
        <v>60</v>
      </c>
    </row>
    <row r="351" spans="1:5" ht="41.25" thickBot="1" x14ac:dyDescent="0.3">
      <c r="A351" s="309"/>
      <c r="B351" s="313">
        <v>346</v>
      </c>
      <c r="C351" s="334" t="s">
        <v>574</v>
      </c>
      <c r="D351" s="345" t="s">
        <v>28</v>
      </c>
      <c r="E351" s="300">
        <v>60</v>
      </c>
    </row>
    <row r="352" spans="1:5" ht="27.75" thickBot="1" x14ac:dyDescent="0.3">
      <c r="A352" s="309"/>
      <c r="B352" s="313">
        <v>347</v>
      </c>
      <c r="C352" s="343" t="s">
        <v>942</v>
      </c>
      <c r="D352" s="345" t="s">
        <v>28</v>
      </c>
      <c r="E352" s="300">
        <v>60</v>
      </c>
    </row>
    <row r="353" spans="1:5" ht="27.75" thickBot="1" x14ac:dyDescent="0.3">
      <c r="A353" s="321"/>
      <c r="B353" s="313">
        <v>348</v>
      </c>
      <c r="C353" s="306" t="s">
        <v>943</v>
      </c>
      <c r="D353" s="313" t="s">
        <v>28</v>
      </c>
      <c r="E353" s="300">
        <v>50</v>
      </c>
    </row>
    <row r="354" spans="1:5" ht="27" x14ac:dyDescent="0.25">
      <c r="A354" s="423"/>
      <c r="B354" s="425">
        <v>349</v>
      </c>
      <c r="C354" s="324" t="s">
        <v>944</v>
      </c>
      <c r="D354" s="427" t="s">
        <v>38</v>
      </c>
      <c r="E354" s="429">
        <v>300</v>
      </c>
    </row>
    <row r="355" spans="1:5" ht="54.75" thickBot="1" x14ac:dyDescent="0.3">
      <c r="A355" s="424"/>
      <c r="B355" s="426"/>
      <c r="C355" s="306" t="s">
        <v>945</v>
      </c>
      <c r="D355" s="428"/>
      <c r="E355" s="430"/>
    </row>
    <row r="356" spans="1:5" ht="27" x14ac:dyDescent="0.25">
      <c r="A356" s="423"/>
      <c r="B356" s="425">
        <v>350</v>
      </c>
      <c r="C356" s="324" t="s">
        <v>944</v>
      </c>
      <c r="D356" s="427" t="s">
        <v>38</v>
      </c>
      <c r="E356" s="429">
        <v>600</v>
      </c>
    </row>
    <row r="357" spans="1:5" ht="54.75" thickBot="1" x14ac:dyDescent="0.3">
      <c r="A357" s="424"/>
      <c r="B357" s="426"/>
      <c r="C357" s="306" t="s">
        <v>946</v>
      </c>
      <c r="D357" s="428"/>
      <c r="E357" s="430"/>
    </row>
    <row r="358" spans="1:5" ht="67.5" thickBot="1" x14ac:dyDescent="0.3">
      <c r="A358" s="309"/>
      <c r="B358" s="313">
        <v>351</v>
      </c>
      <c r="C358" s="306" t="s">
        <v>947</v>
      </c>
      <c r="D358" s="313" t="s">
        <v>28</v>
      </c>
      <c r="E358" s="300">
        <v>300</v>
      </c>
    </row>
    <row r="359" spans="1:5" ht="41.25" thickBot="1" x14ac:dyDescent="0.3">
      <c r="A359" s="309"/>
      <c r="B359" s="313">
        <v>352</v>
      </c>
      <c r="C359" s="306" t="s">
        <v>777</v>
      </c>
      <c r="D359" s="307" t="s">
        <v>28</v>
      </c>
      <c r="E359" s="300">
        <v>1</v>
      </c>
    </row>
    <row r="360" spans="1:5" ht="41.25" thickBot="1" x14ac:dyDescent="0.3">
      <c r="A360" s="309"/>
      <c r="B360" s="313">
        <v>353</v>
      </c>
      <c r="C360" s="334" t="s">
        <v>576</v>
      </c>
      <c r="D360" s="345" t="s">
        <v>28</v>
      </c>
      <c r="E360" s="300">
        <v>60</v>
      </c>
    </row>
    <row r="361" spans="1:5" ht="54.75" thickBot="1" x14ac:dyDescent="0.3">
      <c r="A361" s="309"/>
      <c r="B361" s="313">
        <v>354</v>
      </c>
      <c r="C361" s="334" t="s">
        <v>577</v>
      </c>
      <c r="D361" s="345" t="s">
        <v>28</v>
      </c>
      <c r="E361" s="300">
        <v>60</v>
      </c>
    </row>
    <row r="362" spans="1:5" ht="30.75" thickBot="1" x14ac:dyDescent="0.3">
      <c r="A362" s="309"/>
      <c r="B362" s="313">
        <v>355</v>
      </c>
      <c r="C362" s="350" t="s">
        <v>948</v>
      </c>
      <c r="D362" s="307" t="s">
        <v>28</v>
      </c>
      <c r="E362" s="308">
        <v>20</v>
      </c>
    </row>
    <row r="363" spans="1:5" ht="135.75" thickBot="1" x14ac:dyDescent="0.3">
      <c r="A363" s="309"/>
      <c r="B363" s="313">
        <v>356</v>
      </c>
      <c r="C363" s="306" t="s">
        <v>331</v>
      </c>
      <c r="D363" s="307" t="s">
        <v>28</v>
      </c>
      <c r="E363" s="308">
        <v>60</v>
      </c>
    </row>
    <row r="364" spans="1:5" ht="27.75" thickBot="1" x14ac:dyDescent="0.3">
      <c r="A364" s="309"/>
      <c r="B364" s="313">
        <v>357</v>
      </c>
      <c r="C364" s="306" t="s">
        <v>138</v>
      </c>
      <c r="D364" s="307" t="s">
        <v>38</v>
      </c>
      <c r="E364" s="320">
        <v>1000</v>
      </c>
    </row>
    <row r="365" spans="1:5" ht="41.25" thickBot="1" x14ac:dyDescent="0.3">
      <c r="A365" s="309"/>
      <c r="B365" s="313">
        <v>358</v>
      </c>
      <c r="C365" s="306" t="s">
        <v>766</v>
      </c>
      <c r="D365" s="307" t="s">
        <v>28</v>
      </c>
      <c r="E365" s="300">
        <v>10</v>
      </c>
    </row>
    <row r="366" spans="1:5" ht="68.25" thickBot="1" x14ac:dyDescent="0.3">
      <c r="A366" s="309"/>
      <c r="B366" s="313">
        <v>359</v>
      </c>
      <c r="C366" s="306" t="s">
        <v>949</v>
      </c>
      <c r="D366" s="313" t="s">
        <v>28</v>
      </c>
      <c r="E366" s="300">
        <v>40</v>
      </c>
    </row>
    <row r="367" spans="1:5" ht="27.75" thickBot="1" x14ac:dyDescent="0.3">
      <c r="A367" s="309"/>
      <c r="B367" s="313">
        <v>360</v>
      </c>
      <c r="C367" s="306" t="s">
        <v>582</v>
      </c>
      <c r="D367" s="313" t="s">
        <v>28</v>
      </c>
      <c r="E367" s="300">
        <v>5</v>
      </c>
    </row>
    <row r="368" spans="1:5" ht="122.25" thickBot="1" x14ac:dyDescent="0.3">
      <c r="A368" s="309"/>
      <c r="B368" s="313">
        <v>361</v>
      </c>
      <c r="C368" s="306" t="s">
        <v>950</v>
      </c>
      <c r="D368" s="307" t="s">
        <v>28</v>
      </c>
      <c r="E368" s="308">
        <v>60</v>
      </c>
    </row>
    <row r="369" spans="1:5" ht="41.25" thickBot="1" x14ac:dyDescent="0.3">
      <c r="A369" s="309"/>
      <c r="B369" s="313">
        <v>362</v>
      </c>
      <c r="C369" s="334" t="s">
        <v>951</v>
      </c>
      <c r="D369" s="345" t="s">
        <v>28</v>
      </c>
      <c r="E369" s="300">
        <v>60</v>
      </c>
    </row>
    <row r="370" spans="1:5" ht="27.75" thickBot="1" x14ac:dyDescent="0.3">
      <c r="A370" s="309"/>
      <c r="B370" s="313">
        <v>363</v>
      </c>
      <c r="C370" s="334" t="s">
        <v>767</v>
      </c>
      <c r="D370" s="345" t="s">
        <v>28</v>
      </c>
      <c r="E370" s="300">
        <v>60</v>
      </c>
    </row>
    <row r="371" spans="1:5" ht="67.5" thickBot="1" x14ac:dyDescent="0.3">
      <c r="A371" s="309"/>
      <c r="B371" s="313">
        <v>364</v>
      </c>
      <c r="C371" s="306" t="s">
        <v>952</v>
      </c>
      <c r="D371" s="313" t="s">
        <v>28</v>
      </c>
      <c r="E371" s="300">
        <v>300</v>
      </c>
    </row>
    <row r="372" spans="1:5" ht="27.75" thickBot="1" x14ac:dyDescent="0.3">
      <c r="A372" s="309"/>
      <c r="B372" s="313">
        <v>365</v>
      </c>
      <c r="C372" s="306" t="s">
        <v>365</v>
      </c>
      <c r="D372" s="307" t="s">
        <v>28</v>
      </c>
      <c r="E372" s="308">
        <v>30</v>
      </c>
    </row>
    <row r="373" spans="1:5" ht="27.75" thickBot="1" x14ac:dyDescent="0.3">
      <c r="A373" s="309"/>
      <c r="B373" s="313">
        <v>366</v>
      </c>
      <c r="C373" s="306" t="s">
        <v>366</v>
      </c>
      <c r="D373" s="307" t="s">
        <v>28</v>
      </c>
      <c r="E373" s="308">
        <v>15</v>
      </c>
    </row>
    <row r="374" spans="1:5" ht="81" thickBot="1" x14ac:dyDescent="0.3">
      <c r="A374" s="309"/>
      <c r="B374" s="313">
        <v>367</v>
      </c>
      <c r="C374" s="306" t="s">
        <v>953</v>
      </c>
      <c r="D374" s="307" t="s">
        <v>28</v>
      </c>
      <c r="E374" s="300">
        <v>300</v>
      </c>
    </row>
  </sheetData>
  <mergeCells count="16">
    <mergeCell ref="A356:A357"/>
    <mergeCell ref="B356:B357"/>
    <mergeCell ref="D356:D357"/>
    <mergeCell ref="E356:E357"/>
    <mergeCell ref="E270:E271"/>
    <mergeCell ref="A289:A290"/>
    <mergeCell ref="B289:B290"/>
    <mergeCell ref="D289:D290"/>
    <mergeCell ref="E289:E290"/>
    <mergeCell ref="A354:A355"/>
    <mergeCell ref="B354:B355"/>
    <mergeCell ref="D354:D355"/>
    <mergeCell ref="E354:E355"/>
    <mergeCell ref="A270:A271"/>
    <mergeCell ref="B270:B271"/>
    <mergeCell ref="D270:D271"/>
  </mergeCells>
  <pageMargins left="0.511811024" right="0.511811024" top="0.78740157499999996" bottom="0.78740157499999996" header="0.31496062000000002" footer="0.31496062000000002"/>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sheetPr>
  <dimension ref="A1:L107"/>
  <sheetViews>
    <sheetView topLeftCell="A98" workbookViewId="0">
      <selection activeCell="B73" sqref="B73"/>
    </sheetView>
  </sheetViews>
  <sheetFormatPr defaultColWidth="13.85546875" defaultRowHeight="15" x14ac:dyDescent="0.25"/>
  <cols>
    <col min="1" max="1" width="9.5703125" customWidth="1"/>
    <col min="2" max="2" width="8" customWidth="1"/>
    <col min="3" max="3" width="51.7109375" customWidth="1"/>
    <col min="4" max="4" width="9.42578125" customWidth="1"/>
    <col min="5" max="5" width="11.140625" customWidth="1"/>
    <col min="6" max="6" width="9.85546875" customWidth="1"/>
  </cols>
  <sheetData>
    <row r="1" spans="1:11" x14ac:dyDescent="0.25">
      <c r="A1" s="435" t="s">
        <v>0</v>
      </c>
      <c r="B1" s="436"/>
      <c r="C1" s="436"/>
      <c r="D1" s="436"/>
      <c r="E1" s="436"/>
      <c r="F1" s="436"/>
      <c r="G1" s="436"/>
      <c r="H1" s="436"/>
      <c r="I1" s="436"/>
      <c r="J1" s="436"/>
      <c r="K1" s="437"/>
    </row>
    <row r="2" spans="1:11" x14ac:dyDescent="0.25">
      <c r="A2" t="s">
        <v>368</v>
      </c>
      <c r="K2" s="2" t="s">
        <v>369</v>
      </c>
    </row>
    <row r="3" spans="1:11" x14ac:dyDescent="0.25">
      <c r="A3" t="s">
        <v>1</v>
      </c>
    </row>
    <row r="4" spans="1:11" x14ac:dyDescent="0.25">
      <c r="A4" s="87"/>
    </row>
    <row r="5" spans="1:11" x14ac:dyDescent="0.25">
      <c r="A5" s="100" t="s">
        <v>2</v>
      </c>
      <c r="B5" s="101" t="s">
        <v>3</v>
      </c>
      <c r="C5" s="101" t="s">
        <v>4</v>
      </c>
      <c r="D5" s="101" t="s">
        <v>5</v>
      </c>
      <c r="E5" s="101" t="s">
        <v>6</v>
      </c>
      <c r="F5" s="101" t="s">
        <v>7</v>
      </c>
      <c r="G5" s="100" t="s">
        <v>8</v>
      </c>
      <c r="H5" s="101" t="s">
        <v>9</v>
      </c>
      <c r="I5" s="101" t="s">
        <v>10</v>
      </c>
      <c r="J5" s="100" t="s">
        <v>11</v>
      </c>
      <c r="K5" s="102" t="s">
        <v>12</v>
      </c>
    </row>
    <row r="6" spans="1:11" ht="30" x14ac:dyDescent="0.25">
      <c r="A6" s="7" t="s">
        <v>285</v>
      </c>
      <c r="B6" s="8">
        <v>1</v>
      </c>
      <c r="C6" s="95" t="s">
        <v>14</v>
      </c>
      <c r="D6" s="98">
        <v>295332</v>
      </c>
      <c r="E6" s="97" t="s">
        <v>15</v>
      </c>
      <c r="F6" s="98">
        <v>300</v>
      </c>
      <c r="G6" s="91">
        <v>20</v>
      </c>
      <c r="H6" s="91">
        <v>18.899999999999999</v>
      </c>
      <c r="I6" s="91">
        <v>15.7</v>
      </c>
      <c r="J6" s="15">
        <f t="shared" ref="J6:J37" si="0">AVERAGE(G6:I6)</f>
        <v>18.2</v>
      </c>
      <c r="K6" s="15">
        <f t="shared" ref="K6:K37" si="1">(J6*F6)</f>
        <v>5460</v>
      </c>
    </row>
    <row r="7" spans="1:11" ht="47.25" x14ac:dyDescent="0.25">
      <c r="A7" s="16"/>
      <c r="B7" s="92">
        <v>2</v>
      </c>
      <c r="C7" s="95" t="s">
        <v>258</v>
      </c>
      <c r="D7" s="98">
        <v>391034</v>
      </c>
      <c r="E7" s="97" t="s">
        <v>28</v>
      </c>
      <c r="F7" s="98">
        <v>100</v>
      </c>
      <c r="G7" s="14">
        <v>3.8</v>
      </c>
      <c r="H7" s="14">
        <v>2</v>
      </c>
      <c r="I7" s="14">
        <v>3.06</v>
      </c>
      <c r="J7" s="24">
        <f t="shared" si="0"/>
        <v>2.9533333333333331</v>
      </c>
      <c r="K7" s="15">
        <f t="shared" si="1"/>
        <v>295.33333333333331</v>
      </c>
    </row>
    <row r="8" spans="1:11" ht="47.25" x14ac:dyDescent="0.25">
      <c r="A8" s="16"/>
      <c r="B8" s="92">
        <v>3</v>
      </c>
      <c r="C8" s="95" t="s">
        <v>259</v>
      </c>
      <c r="D8" s="98">
        <v>397903</v>
      </c>
      <c r="E8" s="97" t="s">
        <v>28</v>
      </c>
      <c r="F8" s="98">
        <v>100</v>
      </c>
      <c r="G8" s="14">
        <v>3.55</v>
      </c>
      <c r="H8" s="14">
        <v>6</v>
      </c>
      <c r="I8" s="14">
        <v>3.83</v>
      </c>
      <c r="J8" s="15">
        <f t="shared" si="0"/>
        <v>4.46</v>
      </c>
      <c r="K8" s="15">
        <f t="shared" si="1"/>
        <v>446</v>
      </c>
    </row>
    <row r="9" spans="1:11" ht="47.25" x14ac:dyDescent="0.25">
      <c r="A9" s="16"/>
      <c r="B9" s="92">
        <v>4</v>
      </c>
      <c r="C9" s="95" t="s">
        <v>264</v>
      </c>
      <c r="D9" s="98">
        <v>320170</v>
      </c>
      <c r="E9" s="97" t="s">
        <v>28</v>
      </c>
      <c r="F9" s="98">
        <v>50</v>
      </c>
      <c r="G9" s="14">
        <v>3.01</v>
      </c>
      <c r="H9" s="14">
        <v>6.95</v>
      </c>
      <c r="I9" s="14">
        <v>4.66</v>
      </c>
      <c r="J9" s="15">
        <f t="shared" si="0"/>
        <v>4.873333333333334</v>
      </c>
      <c r="K9" s="15">
        <f t="shared" si="1"/>
        <v>243.66666666666669</v>
      </c>
    </row>
    <row r="10" spans="1:11" ht="63" x14ac:dyDescent="0.25">
      <c r="A10" s="16"/>
      <c r="B10" s="92">
        <v>5</v>
      </c>
      <c r="C10" s="95" t="s">
        <v>17</v>
      </c>
      <c r="D10" s="98">
        <v>278920</v>
      </c>
      <c r="E10" s="97" t="s">
        <v>18</v>
      </c>
      <c r="F10" s="98">
        <v>200</v>
      </c>
      <c r="G10" s="14">
        <v>2.4300000000000002</v>
      </c>
      <c r="H10" s="14">
        <v>2.84</v>
      </c>
      <c r="I10" s="14">
        <v>1.77</v>
      </c>
      <c r="J10" s="24">
        <f t="shared" si="0"/>
        <v>2.3466666666666662</v>
      </c>
      <c r="K10" s="15">
        <f t="shared" si="1"/>
        <v>469.33333333333326</v>
      </c>
    </row>
    <row r="11" spans="1:11" ht="31.5" x14ac:dyDescent="0.25">
      <c r="A11" s="16"/>
      <c r="B11" s="92">
        <v>6</v>
      </c>
      <c r="C11" s="95" t="s">
        <v>19</v>
      </c>
      <c r="D11" s="98">
        <v>9873</v>
      </c>
      <c r="E11" s="97" t="s">
        <v>15</v>
      </c>
      <c r="F11" s="98">
        <v>700</v>
      </c>
      <c r="G11" s="14">
        <v>11.98</v>
      </c>
      <c r="H11" s="14">
        <v>15.36</v>
      </c>
      <c r="I11" s="14">
        <v>16.34</v>
      </c>
      <c r="J11" s="15">
        <f t="shared" si="0"/>
        <v>14.56</v>
      </c>
      <c r="K11" s="15">
        <f t="shared" si="1"/>
        <v>10192</v>
      </c>
    </row>
    <row r="12" spans="1:11" ht="31.5" x14ac:dyDescent="0.25">
      <c r="A12" s="16"/>
      <c r="B12" s="92">
        <v>7</v>
      </c>
      <c r="C12" s="95" t="s">
        <v>20</v>
      </c>
      <c r="D12" s="98">
        <v>9873</v>
      </c>
      <c r="E12" s="97" t="s">
        <v>15</v>
      </c>
      <c r="F12" s="98">
        <v>500</v>
      </c>
      <c r="G12" s="14">
        <v>11.98</v>
      </c>
      <c r="H12" s="14">
        <v>14.28</v>
      </c>
      <c r="I12" s="14">
        <v>13.92</v>
      </c>
      <c r="J12" s="24">
        <f t="shared" si="0"/>
        <v>13.393333333333333</v>
      </c>
      <c r="K12" s="15">
        <f t="shared" si="1"/>
        <v>6696.6666666666661</v>
      </c>
    </row>
    <row r="13" spans="1:11" ht="15.75" x14ac:dyDescent="0.25">
      <c r="A13" s="16"/>
      <c r="B13" s="92">
        <v>8</v>
      </c>
      <c r="C13" s="95" t="s">
        <v>21</v>
      </c>
      <c r="D13" s="98">
        <v>9873</v>
      </c>
      <c r="E13" s="97" t="s">
        <v>22</v>
      </c>
      <c r="F13" s="98">
        <v>1500</v>
      </c>
      <c r="G13" s="14">
        <v>17</v>
      </c>
      <c r="H13" s="14">
        <v>6.93</v>
      </c>
      <c r="I13" s="14">
        <v>14.67</v>
      </c>
      <c r="J13" s="15">
        <f t="shared" si="0"/>
        <v>12.866666666666667</v>
      </c>
      <c r="K13" s="15">
        <f t="shared" si="1"/>
        <v>19300</v>
      </c>
    </row>
    <row r="14" spans="1:11" ht="15.75" x14ac:dyDescent="0.25">
      <c r="A14" s="16"/>
      <c r="B14" s="92">
        <v>9</v>
      </c>
      <c r="C14" s="95" t="s">
        <v>23</v>
      </c>
      <c r="D14" s="98">
        <v>310507</v>
      </c>
      <c r="E14" s="97" t="s">
        <v>24</v>
      </c>
      <c r="F14" s="98">
        <v>100</v>
      </c>
      <c r="G14" s="14">
        <v>9.6</v>
      </c>
      <c r="H14" s="14">
        <v>11.99</v>
      </c>
      <c r="I14" s="14">
        <v>11.75</v>
      </c>
      <c r="J14" s="24">
        <f t="shared" si="0"/>
        <v>11.113333333333335</v>
      </c>
      <c r="K14" s="15">
        <f t="shared" si="1"/>
        <v>1111.3333333333335</v>
      </c>
    </row>
    <row r="15" spans="1:11" ht="141.75" x14ac:dyDescent="0.25">
      <c r="A15" s="16"/>
      <c r="B15" s="92">
        <v>10</v>
      </c>
      <c r="C15" s="95" t="s">
        <v>286</v>
      </c>
      <c r="D15" s="98">
        <v>150233</v>
      </c>
      <c r="E15" s="97" t="s">
        <v>26</v>
      </c>
      <c r="F15" s="98">
        <v>368</v>
      </c>
      <c r="G15" s="14">
        <v>21.95</v>
      </c>
      <c r="H15" s="14">
        <v>25</v>
      </c>
      <c r="I15" s="14">
        <v>40.6</v>
      </c>
      <c r="J15" s="15">
        <f t="shared" si="0"/>
        <v>29.183333333333337</v>
      </c>
      <c r="K15" s="15">
        <f t="shared" si="1"/>
        <v>10739.466666666667</v>
      </c>
    </row>
    <row r="16" spans="1:11" ht="126" x14ac:dyDescent="0.25">
      <c r="A16" s="16"/>
      <c r="B16" s="92">
        <v>11</v>
      </c>
      <c r="C16" s="95" t="s">
        <v>287</v>
      </c>
      <c r="D16" s="98">
        <v>390766</v>
      </c>
      <c r="E16" s="97" t="s">
        <v>26</v>
      </c>
      <c r="F16" s="98">
        <v>100</v>
      </c>
      <c r="G16" s="14">
        <v>4.9000000000000004</v>
      </c>
      <c r="H16" s="14">
        <v>5.36</v>
      </c>
      <c r="I16" s="14">
        <v>5.4</v>
      </c>
      <c r="J16" s="24">
        <f t="shared" si="0"/>
        <v>5.2200000000000006</v>
      </c>
      <c r="K16" s="15">
        <f t="shared" si="1"/>
        <v>522.00000000000011</v>
      </c>
    </row>
    <row r="17" spans="1:11" ht="15.75" x14ac:dyDescent="0.25">
      <c r="A17" s="16"/>
      <c r="B17" s="92">
        <v>12</v>
      </c>
      <c r="C17" s="95" t="s">
        <v>29</v>
      </c>
      <c r="D17" s="98">
        <v>150233</v>
      </c>
      <c r="E17" s="97" t="s">
        <v>26</v>
      </c>
      <c r="F17" s="98">
        <v>100</v>
      </c>
      <c r="G17" s="14">
        <v>22.04</v>
      </c>
      <c r="H17" s="14">
        <v>21.37</v>
      </c>
      <c r="I17" s="14">
        <v>19.21</v>
      </c>
      <c r="J17" s="15">
        <f t="shared" si="0"/>
        <v>20.873333333333331</v>
      </c>
      <c r="K17" s="15">
        <f t="shared" si="1"/>
        <v>2087.333333333333</v>
      </c>
    </row>
    <row r="18" spans="1:11" ht="31.5" x14ac:dyDescent="0.25">
      <c r="A18" s="16"/>
      <c r="B18" s="92">
        <v>13</v>
      </c>
      <c r="C18" s="95" t="s">
        <v>30</v>
      </c>
      <c r="D18" s="98">
        <v>32492</v>
      </c>
      <c r="E18" s="97" t="s">
        <v>24</v>
      </c>
      <c r="F18" s="98">
        <v>150</v>
      </c>
      <c r="G18" s="37">
        <v>1.28</v>
      </c>
      <c r="H18" s="14">
        <v>1.68</v>
      </c>
      <c r="I18" s="14">
        <v>1.18</v>
      </c>
      <c r="J18" s="24">
        <f t="shared" si="0"/>
        <v>1.38</v>
      </c>
      <c r="K18" s="15">
        <f t="shared" si="1"/>
        <v>206.99999999999997</v>
      </c>
    </row>
    <row r="19" spans="1:11" ht="78.75" x14ac:dyDescent="0.25">
      <c r="A19" s="16"/>
      <c r="B19" s="92">
        <v>14</v>
      </c>
      <c r="C19" s="95" t="s">
        <v>288</v>
      </c>
      <c r="D19" s="98">
        <v>203279</v>
      </c>
      <c r="E19" s="97" t="s">
        <v>28</v>
      </c>
      <c r="F19" s="98">
        <v>100</v>
      </c>
      <c r="G19" s="37">
        <v>1.58</v>
      </c>
      <c r="H19" s="14">
        <v>2.4900000000000002</v>
      </c>
      <c r="I19" s="14">
        <v>3.19</v>
      </c>
      <c r="J19" s="15">
        <f t="shared" si="0"/>
        <v>2.42</v>
      </c>
      <c r="K19" s="15">
        <f t="shared" si="1"/>
        <v>242</v>
      </c>
    </row>
    <row r="20" spans="1:11" s="40" customFormat="1" ht="31.5" x14ac:dyDescent="0.25">
      <c r="A20" s="16"/>
      <c r="B20" s="92">
        <v>15</v>
      </c>
      <c r="C20" s="95" t="s">
        <v>289</v>
      </c>
      <c r="D20" s="98">
        <v>356979</v>
      </c>
      <c r="E20" s="97" t="s">
        <v>28</v>
      </c>
      <c r="F20" s="98">
        <v>320</v>
      </c>
      <c r="G20" s="14">
        <v>2.5</v>
      </c>
      <c r="H20" s="14">
        <v>2.38</v>
      </c>
      <c r="I20" s="14">
        <v>2.71</v>
      </c>
      <c r="J20" s="24">
        <f t="shared" si="0"/>
        <v>2.5299999999999998</v>
      </c>
      <c r="K20" s="24">
        <f t="shared" si="1"/>
        <v>809.59999999999991</v>
      </c>
    </row>
    <row r="21" spans="1:11" ht="31.5" x14ac:dyDescent="0.25">
      <c r="A21" s="16"/>
      <c r="B21" s="92">
        <v>16</v>
      </c>
      <c r="C21" s="95" t="s">
        <v>33</v>
      </c>
      <c r="D21" s="98">
        <v>202495</v>
      </c>
      <c r="E21" s="97" t="s">
        <v>28</v>
      </c>
      <c r="F21" s="98">
        <v>200</v>
      </c>
      <c r="G21" s="14">
        <v>0.35</v>
      </c>
      <c r="H21" s="14">
        <v>0.71</v>
      </c>
      <c r="I21" s="37">
        <v>0.6</v>
      </c>
      <c r="J21" s="15">
        <f t="shared" si="0"/>
        <v>0.55333333333333334</v>
      </c>
      <c r="K21" s="15">
        <f t="shared" si="1"/>
        <v>110.66666666666667</v>
      </c>
    </row>
    <row r="22" spans="1:11" s="40" customFormat="1" ht="31.5" x14ac:dyDescent="0.25">
      <c r="A22" s="16"/>
      <c r="B22" s="92">
        <v>17</v>
      </c>
      <c r="C22" s="95" t="s">
        <v>34</v>
      </c>
      <c r="D22" s="98">
        <v>228331</v>
      </c>
      <c r="E22" s="97" t="s">
        <v>28</v>
      </c>
      <c r="F22" s="98">
        <v>200</v>
      </c>
      <c r="G22" s="37">
        <v>0.11</v>
      </c>
      <c r="H22" s="14">
        <v>0.22</v>
      </c>
      <c r="I22" s="14">
        <v>0.12</v>
      </c>
      <c r="J22" s="24">
        <f t="shared" si="0"/>
        <v>0.15</v>
      </c>
      <c r="K22" s="24">
        <f t="shared" si="1"/>
        <v>30</v>
      </c>
    </row>
    <row r="23" spans="1:11" ht="31.5" x14ac:dyDescent="0.25">
      <c r="A23" s="16"/>
      <c r="B23" s="92">
        <v>18</v>
      </c>
      <c r="C23" s="95" t="s">
        <v>290</v>
      </c>
      <c r="D23" s="98">
        <v>57908</v>
      </c>
      <c r="E23" s="97" t="s">
        <v>28</v>
      </c>
      <c r="F23" s="98">
        <v>30</v>
      </c>
      <c r="G23" s="37">
        <v>45.49</v>
      </c>
      <c r="H23" s="14">
        <v>20.96</v>
      </c>
      <c r="I23" s="14">
        <v>41.6</v>
      </c>
      <c r="J23" s="24">
        <f t="shared" si="0"/>
        <v>36.016666666666673</v>
      </c>
      <c r="K23" s="15">
        <f t="shared" si="1"/>
        <v>1080.5000000000002</v>
      </c>
    </row>
    <row r="24" spans="1:11" s="40" customFormat="1" ht="15.75" x14ac:dyDescent="0.25">
      <c r="A24" s="16"/>
      <c r="B24" s="92">
        <v>19</v>
      </c>
      <c r="C24" s="95" t="s">
        <v>35</v>
      </c>
      <c r="D24" s="98">
        <v>216082</v>
      </c>
      <c r="E24" s="97" t="s">
        <v>28</v>
      </c>
      <c r="F24" s="98">
        <v>100</v>
      </c>
      <c r="G24" s="37">
        <v>4.7</v>
      </c>
      <c r="H24" s="14">
        <v>2.04</v>
      </c>
      <c r="I24" s="14">
        <v>2.68</v>
      </c>
      <c r="J24" s="24">
        <f t="shared" si="0"/>
        <v>3.14</v>
      </c>
      <c r="K24" s="24">
        <f t="shared" si="1"/>
        <v>314</v>
      </c>
    </row>
    <row r="25" spans="1:11" ht="31.5" x14ac:dyDescent="0.25">
      <c r="A25" s="16"/>
      <c r="B25" s="92">
        <v>20</v>
      </c>
      <c r="C25" s="95" t="s">
        <v>36</v>
      </c>
      <c r="D25" s="98">
        <v>53171</v>
      </c>
      <c r="E25" s="97" t="s">
        <v>28</v>
      </c>
      <c r="F25" s="98">
        <v>200</v>
      </c>
      <c r="G25" s="37">
        <v>4.1900000000000004</v>
      </c>
      <c r="H25" s="14">
        <v>4.74</v>
      </c>
      <c r="I25" s="14">
        <v>5.8</v>
      </c>
      <c r="J25" s="24">
        <f t="shared" si="0"/>
        <v>4.91</v>
      </c>
      <c r="K25" s="15">
        <f t="shared" si="1"/>
        <v>982</v>
      </c>
    </row>
    <row r="26" spans="1:11" s="40" customFormat="1" ht="47.25" x14ac:dyDescent="0.25">
      <c r="A26" s="16"/>
      <c r="B26" s="92">
        <v>21</v>
      </c>
      <c r="C26" s="95" t="s">
        <v>37</v>
      </c>
      <c r="D26" s="98">
        <v>377912</v>
      </c>
      <c r="E26" s="97" t="s">
        <v>38</v>
      </c>
      <c r="F26" s="98">
        <v>800</v>
      </c>
      <c r="G26" s="37">
        <v>1.78</v>
      </c>
      <c r="H26" s="14">
        <v>1.56</v>
      </c>
      <c r="I26" s="14">
        <v>2.08</v>
      </c>
      <c r="J26" s="24">
        <f t="shared" si="0"/>
        <v>1.8066666666666666</v>
      </c>
      <c r="K26" s="24">
        <f t="shared" si="1"/>
        <v>1445.3333333333333</v>
      </c>
    </row>
    <row r="27" spans="1:11" ht="31.5" x14ac:dyDescent="0.25">
      <c r="A27" s="16"/>
      <c r="B27" s="92">
        <v>22</v>
      </c>
      <c r="C27" s="95" t="s">
        <v>39</v>
      </c>
      <c r="D27" s="98">
        <v>411943</v>
      </c>
      <c r="E27" s="97" t="s">
        <v>40</v>
      </c>
      <c r="F27" s="98">
        <v>800</v>
      </c>
      <c r="G27" s="14">
        <v>1.36</v>
      </c>
      <c r="H27" s="14">
        <v>1.2</v>
      </c>
      <c r="I27" s="14">
        <v>1.6</v>
      </c>
      <c r="J27" s="24">
        <f t="shared" si="0"/>
        <v>1.3866666666666667</v>
      </c>
      <c r="K27" s="15">
        <f t="shared" si="1"/>
        <v>1109.3333333333335</v>
      </c>
    </row>
    <row r="28" spans="1:11" ht="47.25" x14ac:dyDescent="0.25">
      <c r="A28" s="16"/>
      <c r="B28" s="92">
        <v>23</v>
      </c>
      <c r="C28" s="95" t="s">
        <v>41</v>
      </c>
      <c r="D28" s="98">
        <v>256718</v>
      </c>
      <c r="E28" s="97" t="s">
        <v>28</v>
      </c>
      <c r="F28" s="98">
        <v>400</v>
      </c>
      <c r="G28" s="37">
        <v>0.23</v>
      </c>
      <c r="H28" s="14">
        <v>0.36</v>
      </c>
      <c r="I28" s="14">
        <v>0.3</v>
      </c>
      <c r="J28" s="15">
        <f t="shared" si="0"/>
        <v>0.29666666666666663</v>
      </c>
      <c r="K28" s="15">
        <f t="shared" si="1"/>
        <v>118.66666666666666</v>
      </c>
    </row>
    <row r="29" spans="1:11" ht="110.25" x14ac:dyDescent="0.25">
      <c r="A29" s="16"/>
      <c r="B29" s="92">
        <v>24</v>
      </c>
      <c r="C29" s="95" t="s">
        <v>291</v>
      </c>
      <c r="D29" s="98">
        <v>304482</v>
      </c>
      <c r="E29" s="97" t="s">
        <v>28</v>
      </c>
      <c r="F29" s="98">
        <v>400</v>
      </c>
      <c r="G29" s="37">
        <v>0.88</v>
      </c>
      <c r="H29" s="14">
        <v>1.89</v>
      </c>
      <c r="I29" s="14">
        <v>1.98</v>
      </c>
      <c r="J29" s="24">
        <f t="shared" si="0"/>
        <v>1.5833333333333333</v>
      </c>
      <c r="K29" s="15">
        <f t="shared" si="1"/>
        <v>633.33333333333326</v>
      </c>
    </row>
    <row r="30" spans="1:11" ht="94.5" x14ac:dyDescent="0.25">
      <c r="A30" s="16"/>
      <c r="B30" s="92">
        <v>25</v>
      </c>
      <c r="C30" s="95" t="s">
        <v>292</v>
      </c>
      <c r="D30" s="98">
        <v>293121</v>
      </c>
      <c r="E30" s="97" t="s">
        <v>28</v>
      </c>
      <c r="F30" s="98">
        <v>288</v>
      </c>
      <c r="G30" s="37">
        <v>0.19</v>
      </c>
      <c r="H30" s="14">
        <v>0.3</v>
      </c>
      <c r="I30" s="14">
        <v>0.14000000000000001</v>
      </c>
      <c r="J30" s="15">
        <f t="shared" si="0"/>
        <v>0.21</v>
      </c>
      <c r="K30" s="15">
        <f t="shared" si="1"/>
        <v>60.48</v>
      </c>
    </row>
    <row r="31" spans="1:11" ht="126" x14ac:dyDescent="0.25">
      <c r="A31" s="16"/>
      <c r="B31" s="92">
        <v>26</v>
      </c>
      <c r="C31" s="95" t="s">
        <v>293</v>
      </c>
      <c r="D31" s="98">
        <v>10090</v>
      </c>
      <c r="E31" s="97" t="s">
        <v>28</v>
      </c>
      <c r="F31" s="98">
        <v>100</v>
      </c>
      <c r="G31" s="37">
        <v>5.5</v>
      </c>
      <c r="H31" s="14">
        <v>7.67</v>
      </c>
      <c r="I31" s="14">
        <v>4.28</v>
      </c>
      <c r="J31" s="24">
        <f t="shared" si="0"/>
        <v>5.8166666666666664</v>
      </c>
      <c r="K31" s="15">
        <f t="shared" si="1"/>
        <v>581.66666666666663</v>
      </c>
    </row>
    <row r="32" spans="1:11" ht="126" x14ac:dyDescent="0.25">
      <c r="A32" s="16"/>
      <c r="B32" s="92">
        <v>27</v>
      </c>
      <c r="C32" s="95" t="s">
        <v>294</v>
      </c>
      <c r="D32" s="98">
        <v>10090</v>
      </c>
      <c r="E32" s="97" t="s">
        <v>28</v>
      </c>
      <c r="F32" s="98">
        <v>100</v>
      </c>
      <c r="G32" s="37">
        <v>4.8</v>
      </c>
      <c r="H32" s="14">
        <v>5.64</v>
      </c>
      <c r="I32" s="14">
        <v>4.9800000000000004</v>
      </c>
      <c r="J32" s="15">
        <f t="shared" si="0"/>
        <v>5.14</v>
      </c>
      <c r="K32" s="15">
        <f t="shared" si="1"/>
        <v>514</v>
      </c>
    </row>
    <row r="33" spans="1:11" ht="126" x14ac:dyDescent="0.25">
      <c r="A33" s="16"/>
      <c r="B33" s="92">
        <v>28</v>
      </c>
      <c r="C33" s="95" t="s">
        <v>295</v>
      </c>
      <c r="D33" s="98">
        <v>10090</v>
      </c>
      <c r="E33" s="97" t="s">
        <v>28</v>
      </c>
      <c r="F33" s="98">
        <v>100</v>
      </c>
      <c r="G33" s="37">
        <v>8.9</v>
      </c>
      <c r="H33" s="14">
        <v>13.99</v>
      </c>
      <c r="I33" s="14">
        <v>14.07</v>
      </c>
      <c r="J33" s="24">
        <f t="shared" si="0"/>
        <v>12.32</v>
      </c>
      <c r="K33" s="15">
        <f t="shared" si="1"/>
        <v>1232</v>
      </c>
    </row>
    <row r="34" spans="1:11" ht="31.5" x14ac:dyDescent="0.25">
      <c r="A34" s="16"/>
      <c r="B34" s="92">
        <v>29</v>
      </c>
      <c r="C34" s="95" t="s">
        <v>296</v>
      </c>
      <c r="D34" s="98">
        <v>68500</v>
      </c>
      <c r="E34" s="97" t="s">
        <v>28</v>
      </c>
      <c r="F34" s="98">
        <v>240</v>
      </c>
      <c r="G34" s="37">
        <v>5.9</v>
      </c>
      <c r="H34" s="14">
        <v>4</v>
      </c>
      <c r="I34" s="14">
        <v>5.44</v>
      </c>
      <c r="J34" s="15">
        <f t="shared" si="0"/>
        <v>5.1133333333333333</v>
      </c>
      <c r="K34" s="15">
        <f t="shared" si="1"/>
        <v>1227.2</v>
      </c>
    </row>
    <row r="35" spans="1:11" ht="47.25" x14ac:dyDescent="0.25">
      <c r="A35" s="45"/>
      <c r="B35" s="93">
        <v>30</v>
      </c>
      <c r="C35" s="95" t="s">
        <v>272</v>
      </c>
      <c r="D35" s="98">
        <v>68500</v>
      </c>
      <c r="E35" s="97" t="s">
        <v>28</v>
      </c>
      <c r="F35" s="98">
        <v>2000</v>
      </c>
      <c r="G35" s="14">
        <v>5.49</v>
      </c>
      <c r="H35" s="14">
        <v>6.35</v>
      </c>
      <c r="I35" s="14">
        <v>8.9</v>
      </c>
      <c r="J35" s="15">
        <f t="shared" si="0"/>
        <v>6.913333333333334</v>
      </c>
      <c r="K35" s="15">
        <f t="shared" si="1"/>
        <v>13826.666666666668</v>
      </c>
    </row>
    <row r="36" spans="1:11" ht="31.5" x14ac:dyDescent="0.25">
      <c r="A36" s="7"/>
      <c r="B36" s="92">
        <v>31</v>
      </c>
      <c r="C36" s="95" t="s">
        <v>270</v>
      </c>
      <c r="D36" s="98">
        <v>9695</v>
      </c>
      <c r="E36" s="97" t="s">
        <v>28</v>
      </c>
      <c r="F36" s="98">
        <v>70</v>
      </c>
      <c r="G36" s="37">
        <v>25.8</v>
      </c>
      <c r="H36" s="14">
        <v>28</v>
      </c>
      <c r="I36" s="14">
        <v>28.45</v>
      </c>
      <c r="J36" s="24">
        <f t="shared" si="0"/>
        <v>27.416666666666668</v>
      </c>
      <c r="K36" s="15">
        <f t="shared" si="1"/>
        <v>1919.1666666666667</v>
      </c>
    </row>
    <row r="37" spans="1:11" ht="409.5" x14ac:dyDescent="0.25">
      <c r="A37" s="16"/>
      <c r="B37" s="92">
        <v>32</v>
      </c>
      <c r="C37" s="95" t="s">
        <v>297</v>
      </c>
      <c r="D37" s="98">
        <v>9725</v>
      </c>
      <c r="E37" s="97" t="s">
        <v>38</v>
      </c>
      <c r="F37" s="98">
        <v>3000</v>
      </c>
      <c r="G37" s="14">
        <v>10.69</v>
      </c>
      <c r="H37" s="14">
        <v>13.45</v>
      </c>
      <c r="I37" s="14">
        <v>8.25</v>
      </c>
      <c r="J37" s="15">
        <f t="shared" si="0"/>
        <v>10.796666666666667</v>
      </c>
      <c r="K37" s="15">
        <f t="shared" si="1"/>
        <v>32390</v>
      </c>
    </row>
    <row r="38" spans="1:11" ht="31.5" x14ac:dyDescent="0.25">
      <c r="A38" s="16"/>
      <c r="B38" s="92">
        <v>33</v>
      </c>
      <c r="C38" s="95" t="s">
        <v>49</v>
      </c>
      <c r="D38" s="98">
        <v>269475</v>
      </c>
      <c r="E38" s="98" t="s">
        <v>28</v>
      </c>
      <c r="F38" s="98">
        <v>1500</v>
      </c>
      <c r="G38" s="37">
        <v>2.65</v>
      </c>
      <c r="H38" s="14">
        <v>2.9</v>
      </c>
      <c r="I38" s="14">
        <v>2.81</v>
      </c>
      <c r="J38" s="24">
        <f t="shared" ref="J38:J69" si="2">AVERAGE(G38:I38)</f>
        <v>2.7866666666666666</v>
      </c>
      <c r="K38" s="15">
        <f t="shared" ref="K38:K69" si="3">(J38*F38)</f>
        <v>4180</v>
      </c>
    </row>
    <row r="39" spans="1:11" ht="31.5" x14ac:dyDescent="0.25">
      <c r="A39" s="16"/>
      <c r="B39" s="92">
        <v>34</v>
      </c>
      <c r="C39" s="95" t="s">
        <v>298</v>
      </c>
      <c r="D39" s="98">
        <v>234244</v>
      </c>
      <c r="E39" s="98" t="s">
        <v>28</v>
      </c>
      <c r="F39" s="98">
        <v>1500</v>
      </c>
      <c r="G39" s="37">
        <v>1.33</v>
      </c>
      <c r="H39" s="14">
        <v>1.7</v>
      </c>
      <c r="I39" s="14">
        <v>1.3</v>
      </c>
      <c r="J39" s="15">
        <f t="shared" si="2"/>
        <v>1.4433333333333334</v>
      </c>
      <c r="K39" s="15">
        <f t="shared" si="3"/>
        <v>2165</v>
      </c>
    </row>
    <row r="40" spans="1:11" ht="31.5" x14ac:dyDescent="0.25">
      <c r="A40" s="16"/>
      <c r="B40" s="92">
        <v>35</v>
      </c>
      <c r="C40" s="95" t="s">
        <v>51</v>
      </c>
      <c r="D40" s="98">
        <v>139246</v>
      </c>
      <c r="E40" s="98" t="s">
        <v>28</v>
      </c>
      <c r="F40" s="98">
        <v>200</v>
      </c>
      <c r="G40" s="37">
        <v>8.8000000000000007</v>
      </c>
      <c r="H40" s="14">
        <v>10.52</v>
      </c>
      <c r="I40" s="14">
        <v>12.69</v>
      </c>
      <c r="J40" s="24">
        <f t="shared" si="2"/>
        <v>10.67</v>
      </c>
      <c r="K40" s="15">
        <f t="shared" si="3"/>
        <v>2134</v>
      </c>
    </row>
    <row r="41" spans="1:11" ht="78.75" x14ac:dyDescent="0.25">
      <c r="A41" s="16"/>
      <c r="B41" s="92">
        <v>36</v>
      </c>
      <c r="C41" s="95" t="s">
        <v>54</v>
      </c>
      <c r="D41" s="98">
        <v>139246</v>
      </c>
      <c r="E41" s="97" t="s">
        <v>28</v>
      </c>
      <c r="F41" s="98">
        <v>200</v>
      </c>
      <c r="G41" s="14">
        <v>24</v>
      </c>
      <c r="H41" s="14">
        <v>25</v>
      </c>
      <c r="I41" s="37">
        <v>28.86</v>
      </c>
      <c r="J41" s="15">
        <f t="shared" si="2"/>
        <v>25.953333333333333</v>
      </c>
      <c r="K41" s="15">
        <f t="shared" si="3"/>
        <v>5190.666666666667</v>
      </c>
    </row>
    <row r="42" spans="1:11" ht="31.5" x14ac:dyDescent="0.25">
      <c r="A42" s="16"/>
      <c r="B42" s="92">
        <v>37</v>
      </c>
      <c r="C42" s="95" t="s">
        <v>55</v>
      </c>
      <c r="D42" s="98">
        <v>279255</v>
      </c>
      <c r="E42" s="98" t="s">
        <v>28</v>
      </c>
      <c r="F42" s="98">
        <v>100</v>
      </c>
      <c r="G42" s="37">
        <v>2.1</v>
      </c>
      <c r="H42" s="14">
        <v>1.27</v>
      </c>
      <c r="I42" s="14">
        <v>2</v>
      </c>
      <c r="J42" s="24">
        <f t="shared" si="2"/>
        <v>1.79</v>
      </c>
      <c r="K42" s="15">
        <f t="shared" si="3"/>
        <v>179</v>
      </c>
    </row>
    <row r="43" spans="1:11" ht="220.5" x14ac:dyDescent="0.25">
      <c r="A43" s="16"/>
      <c r="B43" s="92">
        <v>38</v>
      </c>
      <c r="C43" s="95" t="s">
        <v>299</v>
      </c>
      <c r="D43" s="95">
        <v>271836</v>
      </c>
      <c r="E43" s="97" t="s">
        <v>24</v>
      </c>
      <c r="F43" s="98">
        <v>65</v>
      </c>
      <c r="G43" s="37">
        <v>20.5</v>
      </c>
      <c r="H43" s="14">
        <v>19.5</v>
      </c>
      <c r="I43" s="14">
        <v>23</v>
      </c>
      <c r="J43" s="15">
        <f t="shared" si="2"/>
        <v>21</v>
      </c>
      <c r="K43" s="15">
        <f t="shared" si="3"/>
        <v>1365</v>
      </c>
    </row>
    <row r="44" spans="1:11" ht="220.5" x14ac:dyDescent="0.25">
      <c r="A44" s="16"/>
      <c r="B44" s="92">
        <v>39</v>
      </c>
      <c r="C44" s="95" t="s">
        <v>300</v>
      </c>
      <c r="D44" s="95">
        <v>271837</v>
      </c>
      <c r="E44" s="97" t="s">
        <v>24</v>
      </c>
      <c r="F44" s="98">
        <v>55</v>
      </c>
      <c r="G44" s="37">
        <v>21.45</v>
      </c>
      <c r="H44" s="14">
        <v>21</v>
      </c>
      <c r="I44" s="14">
        <v>20</v>
      </c>
      <c r="J44" s="24">
        <f t="shared" si="2"/>
        <v>20.816666666666666</v>
      </c>
      <c r="K44" s="15">
        <f t="shared" si="3"/>
        <v>1144.9166666666667</v>
      </c>
    </row>
    <row r="45" spans="1:11" ht="63" x14ac:dyDescent="0.25">
      <c r="A45" s="16"/>
      <c r="B45" s="92">
        <v>40</v>
      </c>
      <c r="C45" s="95" t="s">
        <v>273</v>
      </c>
      <c r="D45" s="95">
        <v>332516</v>
      </c>
      <c r="E45" s="97" t="s">
        <v>24</v>
      </c>
      <c r="F45" s="98">
        <v>15</v>
      </c>
      <c r="G45" s="37">
        <v>18.5</v>
      </c>
      <c r="H45" s="14">
        <v>26.5</v>
      </c>
      <c r="I45" s="14">
        <v>28.9</v>
      </c>
      <c r="J45" s="15">
        <f t="shared" si="2"/>
        <v>24.633333333333336</v>
      </c>
      <c r="K45" s="15">
        <f t="shared" si="3"/>
        <v>369.50000000000006</v>
      </c>
    </row>
    <row r="46" spans="1:11" ht="220.5" x14ac:dyDescent="0.25">
      <c r="A46" s="16"/>
      <c r="B46" s="92">
        <v>41</v>
      </c>
      <c r="C46" s="95" t="s">
        <v>301</v>
      </c>
      <c r="D46" s="95">
        <v>271838</v>
      </c>
      <c r="E46" s="98" t="s">
        <v>24</v>
      </c>
      <c r="F46" s="98">
        <v>45</v>
      </c>
      <c r="G46" s="37">
        <v>19.5</v>
      </c>
      <c r="H46" s="14">
        <v>22</v>
      </c>
      <c r="I46" s="14">
        <v>24.9</v>
      </c>
      <c r="J46" s="24">
        <f t="shared" si="2"/>
        <v>22.133333333333336</v>
      </c>
      <c r="K46" s="15">
        <f t="shared" si="3"/>
        <v>996.00000000000011</v>
      </c>
    </row>
    <row r="47" spans="1:11" ht="47.25" x14ac:dyDescent="0.25">
      <c r="A47" s="16"/>
      <c r="B47" s="92">
        <v>42</v>
      </c>
      <c r="C47" s="95" t="s">
        <v>59</v>
      </c>
      <c r="D47" s="98">
        <v>279488</v>
      </c>
      <c r="E47" s="97" t="s">
        <v>60</v>
      </c>
      <c r="F47" s="98">
        <v>50</v>
      </c>
      <c r="G47" s="37">
        <v>1.89</v>
      </c>
      <c r="H47" s="14">
        <v>3.21</v>
      </c>
      <c r="I47" s="14">
        <v>3.5</v>
      </c>
      <c r="J47" s="15">
        <f t="shared" si="2"/>
        <v>2.8666666666666667</v>
      </c>
      <c r="K47" s="15">
        <f t="shared" si="3"/>
        <v>143.33333333333334</v>
      </c>
    </row>
    <row r="48" spans="1:11" ht="141.75" x14ac:dyDescent="0.25">
      <c r="A48" s="16"/>
      <c r="B48" s="92">
        <v>43</v>
      </c>
      <c r="C48" s="95" t="s">
        <v>302</v>
      </c>
      <c r="D48" s="95">
        <v>279312</v>
      </c>
      <c r="E48" s="97" t="s">
        <v>28</v>
      </c>
      <c r="F48" s="98">
        <v>600</v>
      </c>
      <c r="G48" s="14">
        <v>0.69</v>
      </c>
      <c r="H48" s="14">
        <v>0.9</v>
      </c>
      <c r="I48" s="14">
        <v>1.2</v>
      </c>
      <c r="J48" s="15">
        <f t="shared" si="2"/>
        <v>0.93</v>
      </c>
      <c r="K48" s="15">
        <f t="shared" si="3"/>
        <v>558</v>
      </c>
    </row>
    <row r="49" spans="1:11" ht="141.75" x14ac:dyDescent="0.25">
      <c r="A49" s="16"/>
      <c r="B49" s="92">
        <v>44</v>
      </c>
      <c r="C49" s="95" t="s">
        <v>303</v>
      </c>
      <c r="D49" s="95">
        <v>279313</v>
      </c>
      <c r="E49" s="97" t="s">
        <v>28</v>
      </c>
      <c r="F49" s="98">
        <v>600</v>
      </c>
      <c r="G49" s="14">
        <v>0.69</v>
      </c>
      <c r="H49" s="14">
        <v>0.9</v>
      </c>
      <c r="I49" s="14">
        <v>1.2</v>
      </c>
      <c r="J49" s="24">
        <f t="shared" si="2"/>
        <v>0.93</v>
      </c>
      <c r="K49" s="15">
        <f t="shared" si="3"/>
        <v>558</v>
      </c>
    </row>
    <row r="50" spans="1:11" ht="141.75" x14ac:dyDescent="0.25">
      <c r="A50" s="16"/>
      <c r="B50" s="92">
        <v>45</v>
      </c>
      <c r="C50" s="95" t="s">
        <v>304</v>
      </c>
      <c r="D50" s="95">
        <v>279314</v>
      </c>
      <c r="E50" s="97" t="s">
        <v>28</v>
      </c>
      <c r="F50" s="98">
        <v>600</v>
      </c>
      <c r="G50" s="14">
        <v>0.69</v>
      </c>
      <c r="H50" s="14">
        <v>0.9</v>
      </c>
      <c r="I50" s="14">
        <v>1.2</v>
      </c>
      <c r="J50" s="15">
        <f t="shared" si="2"/>
        <v>0.93</v>
      </c>
      <c r="K50" s="15">
        <f t="shared" si="3"/>
        <v>558</v>
      </c>
    </row>
    <row r="51" spans="1:11" ht="94.5" x14ac:dyDescent="0.25">
      <c r="A51" s="16"/>
      <c r="B51" s="92">
        <v>46</v>
      </c>
      <c r="C51" s="95" t="s">
        <v>305</v>
      </c>
      <c r="D51" s="98">
        <v>315046</v>
      </c>
      <c r="E51" s="98" t="s">
        <v>28</v>
      </c>
      <c r="F51" s="98">
        <v>300</v>
      </c>
      <c r="G51" s="14">
        <v>1.089</v>
      </c>
      <c r="H51" s="14">
        <v>3.66</v>
      </c>
      <c r="I51" s="14">
        <v>2.5499999999999998</v>
      </c>
      <c r="J51" s="24">
        <f t="shared" si="2"/>
        <v>2.4330000000000003</v>
      </c>
      <c r="K51" s="15">
        <f t="shared" si="3"/>
        <v>729.90000000000009</v>
      </c>
    </row>
    <row r="52" spans="1:11" ht="15.75" x14ac:dyDescent="0.25">
      <c r="A52" s="45"/>
      <c r="B52" s="93">
        <v>47</v>
      </c>
      <c r="C52" s="94" t="s">
        <v>306</v>
      </c>
      <c r="D52" s="97">
        <v>428961</v>
      </c>
      <c r="E52" s="98" t="s">
        <v>28</v>
      </c>
      <c r="F52" s="98">
        <v>100</v>
      </c>
      <c r="G52" s="37">
        <v>7.84</v>
      </c>
      <c r="H52" s="14">
        <v>9.9499999999999993</v>
      </c>
      <c r="I52" s="14">
        <v>13.04</v>
      </c>
      <c r="J52" s="24">
        <f t="shared" si="2"/>
        <v>10.276666666666666</v>
      </c>
      <c r="K52" s="15">
        <f t="shared" si="3"/>
        <v>1027.6666666666665</v>
      </c>
    </row>
    <row r="53" spans="1:11" ht="47.25" x14ac:dyDescent="0.25">
      <c r="A53" s="16"/>
      <c r="B53" s="92">
        <v>48</v>
      </c>
      <c r="C53" s="95" t="s">
        <v>66</v>
      </c>
      <c r="D53" s="98">
        <v>299023</v>
      </c>
      <c r="E53" s="98" t="s">
        <v>28</v>
      </c>
      <c r="F53" s="98">
        <v>4500</v>
      </c>
      <c r="G53" s="14">
        <v>0.77</v>
      </c>
      <c r="H53" s="14">
        <v>0.8</v>
      </c>
      <c r="I53" s="14">
        <v>1.57</v>
      </c>
      <c r="J53" s="24">
        <f t="shared" si="2"/>
        <v>1.0466666666666666</v>
      </c>
      <c r="K53" s="15">
        <f t="shared" si="3"/>
        <v>4710</v>
      </c>
    </row>
    <row r="54" spans="1:11" ht="31.5" x14ac:dyDescent="0.25">
      <c r="A54" s="16"/>
      <c r="B54" s="92">
        <v>49</v>
      </c>
      <c r="C54" s="95" t="s">
        <v>267</v>
      </c>
      <c r="D54" s="98">
        <v>150790</v>
      </c>
      <c r="E54" s="97" t="s">
        <v>38</v>
      </c>
      <c r="F54" s="98">
        <v>100</v>
      </c>
      <c r="G54" s="14">
        <v>19</v>
      </c>
      <c r="H54" s="14">
        <v>20</v>
      </c>
      <c r="I54" s="14">
        <v>17</v>
      </c>
      <c r="J54" s="15">
        <f t="shared" si="2"/>
        <v>18.666666666666668</v>
      </c>
      <c r="K54" s="15">
        <f t="shared" si="3"/>
        <v>1866.6666666666667</v>
      </c>
    </row>
    <row r="55" spans="1:11" ht="31.5" x14ac:dyDescent="0.25">
      <c r="A55" s="16"/>
      <c r="B55" s="92">
        <v>50</v>
      </c>
      <c r="C55" s="95" t="s">
        <v>67</v>
      </c>
      <c r="D55" s="98">
        <v>203552</v>
      </c>
      <c r="E55" s="97" t="s">
        <v>24</v>
      </c>
      <c r="F55" s="98">
        <v>50</v>
      </c>
      <c r="G55" s="14">
        <v>13.33</v>
      </c>
      <c r="H55" s="14">
        <v>15.35</v>
      </c>
      <c r="I55" s="14">
        <v>15.99</v>
      </c>
      <c r="J55" s="24">
        <f t="shared" si="2"/>
        <v>14.89</v>
      </c>
      <c r="K55" s="15">
        <f t="shared" si="3"/>
        <v>744.5</v>
      </c>
    </row>
    <row r="56" spans="1:11" ht="31.5" x14ac:dyDescent="0.25">
      <c r="A56" s="16"/>
      <c r="B56" s="92">
        <v>51</v>
      </c>
      <c r="C56" s="95" t="s">
        <v>68</v>
      </c>
      <c r="D56" s="98">
        <v>264071</v>
      </c>
      <c r="E56" s="97" t="s">
        <v>28</v>
      </c>
      <c r="F56" s="98">
        <v>50</v>
      </c>
      <c r="G56" s="14">
        <v>18</v>
      </c>
      <c r="H56" s="14">
        <v>38.65</v>
      </c>
      <c r="I56" s="37">
        <v>19.79</v>
      </c>
      <c r="J56" s="24">
        <f t="shared" si="2"/>
        <v>25.48</v>
      </c>
      <c r="K56" s="15">
        <f t="shared" si="3"/>
        <v>1274</v>
      </c>
    </row>
    <row r="57" spans="1:11" ht="31.5" x14ac:dyDescent="0.25">
      <c r="A57" s="16"/>
      <c r="B57" s="92">
        <v>52</v>
      </c>
      <c r="C57" s="95" t="s">
        <v>307</v>
      </c>
      <c r="D57" s="98">
        <v>233519</v>
      </c>
      <c r="E57" s="97" t="s">
        <v>70</v>
      </c>
      <c r="F57" s="98">
        <v>500</v>
      </c>
      <c r="G57" s="14">
        <v>0.57999999999999996</v>
      </c>
      <c r="H57" s="14">
        <v>0.46</v>
      </c>
      <c r="I57" s="37">
        <v>0.88</v>
      </c>
      <c r="J57" s="24">
        <f t="shared" si="2"/>
        <v>0.64</v>
      </c>
      <c r="K57" s="15">
        <f t="shared" si="3"/>
        <v>320</v>
      </c>
    </row>
    <row r="58" spans="1:11" ht="31.5" x14ac:dyDescent="0.25">
      <c r="A58" s="16"/>
      <c r="B58" s="92">
        <v>53</v>
      </c>
      <c r="C58" s="95" t="s">
        <v>69</v>
      </c>
      <c r="D58" s="98">
        <v>244707</v>
      </c>
      <c r="E58" s="97" t="s">
        <v>70</v>
      </c>
      <c r="F58" s="98">
        <v>500</v>
      </c>
      <c r="G58" s="14">
        <v>0.41</v>
      </c>
      <c r="H58" s="14">
        <v>0.88</v>
      </c>
      <c r="I58" s="14">
        <v>0.46</v>
      </c>
      <c r="J58" s="15">
        <f t="shared" si="2"/>
        <v>0.58333333333333337</v>
      </c>
      <c r="K58" s="15">
        <f t="shared" si="3"/>
        <v>291.66666666666669</v>
      </c>
    </row>
    <row r="59" spans="1:11" ht="31.5" x14ac:dyDescent="0.25">
      <c r="A59" s="16"/>
      <c r="B59" s="92">
        <v>54</v>
      </c>
      <c r="C59" s="95" t="s">
        <v>71</v>
      </c>
      <c r="D59" s="98">
        <v>240224</v>
      </c>
      <c r="E59" s="97" t="s">
        <v>70</v>
      </c>
      <c r="F59" s="98">
        <v>500</v>
      </c>
      <c r="G59" s="14">
        <v>0.24</v>
      </c>
      <c r="H59" s="14">
        <v>0.45</v>
      </c>
      <c r="I59" s="14">
        <v>0.88</v>
      </c>
      <c r="J59" s="24">
        <f t="shared" si="2"/>
        <v>0.52333333333333332</v>
      </c>
      <c r="K59" s="15">
        <f t="shared" si="3"/>
        <v>261.66666666666669</v>
      </c>
    </row>
    <row r="60" spans="1:11" ht="31.5" x14ac:dyDescent="0.25">
      <c r="A60" s="16"/>
      <c r="B60" s="92">
        <v>55</v>
      </c>
      <c r="C60" s="95" t="s">
        <v>74</v>
      </c>
      <c r="D60" s="98">
        <v>233531</v>
      </c>
      <c r="E60" s="97" t="s">
        <v>70</v>
      </c>
      <c r="F60" s="98">
        <v>500</v>
      </c>
      <c r="G60" s="14">
        <v>0.74</v>
      </c>
      <c r="H60" s="14">
        <v>0.54</v>
      </c>
      <c r="I60" s="14">
        <v>0.6</v>
      </c>
      <c r="J60" s="15">
        <f t="shared" si="2"/>
        <v>0.62666666666666659</v>
      </c>
      <c r="K60" s="15">
        <f t="shared" si="3"/>
        <v>313.33333333333331</v>
      </c>
    </row>
    <row r="61" spans="1:11" ht="31.5" x14ac:dyDescent="0.25">
      <c r="A61" s="16"/>
      <c r="B61" s="92">
        <v>56</v>
      </c>
      <c r="C61" s="95" t="s">
        <v>75</v>
      </c>
      <c r="D61" s="98">
        <v>234102</v>
      </c>
      <c r="E61" s="97" t="s">
        <v>70</v>
      </c>
      <c r="F61" s="98">
        <v>500</v>
      </c>
      <c r="G61" s="14">
        <v>0.74</v>
      </c>
      <c r="H61" s="14">
        <v>0.57999999999999996</v>
      </c>
      <c r="I61" s="14">
        <v>0.45</v>
      </c>
      <c r="J61" s="15">
        <f t="shared" si="2"/>
        <v>0.59</v>
      </c>
      <c r="K61" s="15">
        <f t="shared" si="3"/>
        <v>295</v>
      </c>
    </row>
    <row r="62" spans="1:11" ht="31.5" x14ac:dyDescent="0.25">
      <c r="A62" s="16"/>
      <c r="B62" s="92">
        <v>57</v>
      </c>
      <c r="C62" s="95" t="s">
        <v>76</v>
      </c>
      <c r="D62" s="98">
        <v>351157</v>
      </c>
      <c r="E62" s="97" t="s">
        <v>24</v>
      </c>
      <c r="F62" s="98">
        <v>100</v>
      </c>
      <c r="G62" s="14">
        <v>61</v>
      </c>
      <c r="H62" s="14">
        <v>83.88</v>
      </c>
      <c r="I62" s="14">
        <v>118.8</v>
      </c>
      <c r="J62" s="24">
        <f t="shared" si="2"/>
        <v>87.893333333333331</v>
      </c>
      <c r="K62" s="15">
        <f t="shared" si="3"/>
        <v>8789.3333333333339</v>
      </c>
    </row>
    <row r="63" spans="1:11" ht="31.5" x14ac:dyDescent="0.25">
      <c r="A63" s="16"/>
      <c r="B63" s="92">
        <v>58</v>
      </c>
      <c r="C63" s="95" t="s">
        <v>77</v>
      </c>
      <c r="D63" s="98">
        <v>150374</v>
      </c>
      <c r="E63" s="97" t="s">
        <v>28</v>
      </c>
      <c r="F63" s="98">
        <v>300</v>
      </c>
      <c r="G63" s="37">
        <v>2.34</v>
      </c>
      <c r="H63" s="14">
        <v>2.64</v>
      </c>
      <c r="I63" s="14">
        <v>8.84</v>
      </c>
      <c r="J63" s="15">
        <f t="shared" si="2"/>
        <v>4.6066666666666665</v>
      </c>
      <c r="K63" s="15">
        <f t="shared" si="3"/>
        <v>1382</v>
      </c>
    </row>
    <row r="64" spans="1:11" ht="15.75" x14ac:dyDescent="0.25">
      <c r="A64" s="16"/>
      <c r="B64" s="92">
        <v>59</v>
      </c>
      <c r="C64" s="95" t="s">
        <v>308</v>
      </c>
      <c r="D64" s="98">
        <v>9750</v>
      </c>
      <c r="E64" s="97" t="s">
        <v>24</v>
      </c>
      <c r="F64" s="98">
        <v>500</v>
      </c>
      <c r="G64" s="37">
        <v>6.2</v>
      </c>
      <c r="H64" s="14">
        <v>1.91</v>
      </c>
      <c r="I64" s="14">
        <v>4.2</v>
      </c>
      <c r="J64" s="24">
        <f t="shared" si="2"/>
        <v>4.1033333333333326</v>
      </c>
      <c r="K64" s="15">
        <f t="shared" si="3"/>
        <v>2051.6666666666665</v>
      </c>
    </row>
    <row r="65" spans="1:11" ht="15.75" x14ac:dyDescent="0.25">
      <c r="A65" s="16"/>
      <c r="B65" s="92">
        <v>60</v>
      </c>
      <c r="C65" s="95" t="s">
        <v>309</v>
      </c>
      <c r="D65" s="98">
        <v>9750</v>
      </c>
      <c r="E65" s="98" t="s">
        <v>24</v>
      </c>
      <c r="F65" s="98">
        <v>500</v>
      </c>
      <c r="G65" s="37">
        <v>4.2</v>
      </c>
      <c r="H65" s="14">
        <v>2.79</v>
      </c>
      <c r="I65" s="14">
        <v>3.43</v>
      </c>
      <c r="J65" s="15">
        <f t="shared" si="2"/>
        <v>3.4733333333333332</v>
      </c>
      <c r="K65" s="15">
        <f t="shared" si="3"/>
        <v>1736.6666666666665</v>
      </c>
    </row>
    <row r="66" spans="1:11" ht="15.75" x14ac:dyDescent="0.25">
      <c r="A66" s="16"/>
      <c r="B66" s="92">
        <v>61</v>
      </c>
      <c r="C66" s="95" t="s">
        <v>80</v>
      </c>
      <c r="D66" s="98">
        <v>9750</v>
      </c>
      <c r="E66" s="97" t="s">
        <v>24</v>
      </c>
      <c r="F66" s="98">
        <v>500</v>
      </c>
      <c r="G66" s="37">
        <v>2.67</v>
      </c>
      <c r="H66" s="14">
        <v>5.4</v>
      </c>
      <c r="I66" s="14">
        <v>3.05</v>
      </c>
      <c r="J66" s="24">
        <f t="shared" si="2"/>
        <v>3.706666666666667</v>
      </c>
      <c r="K66" s="15">
        <f t="shared" si="3"/>
        <v>1853.3333333333335</v>
      </c>
    </row>
    <row r="67" spans="1:11" ht="15.75" x14ac:dyDescent="0.25">
      <c r="A67" s="16"/>
      <c r="B67" s="92">
        <v>62</v>
      </c>
      <c r="C67" s="95" t="s">
        <v>310</v>
      </c>
      <c r="D67" s="98">
        <v>9750</v>
      </c>
      <c r="E67" s="97" t="s">
        <v>24</v>
      </c>
      <c r="F67" s="98">
        <v>500</v>
      </c>
      <c r="G67" s="37">
        <v>2.68</v>
      </c>
      <c r="H67" s="14">
        <v>1.99</v>
      </c>
      <c r="I67" s="14">
        <v>4.78</v>
      </c>
      <c r="J67" s="15">
        <f t="shared" si="2"/>
        <v>3.15</v>
      </c>
      <c r="K67" s="15">
        <f t="shared" si="3"/>
        <v>1575</v>
      </c>
    </row>
    <row r="68" spans="1:11" ht="15.75" x14ac:dyDescent="0.25">
      <c r="A68" s="16"/>
      <c r="B68" s="92">
        <v>63</v>
      </c>
      <c r="C68" s="95" t="s">
        <v>82</v>
      </c>
      <c r="D68" s="98">
        <v>9750</v>
      </c>
      <c r="E68" s="97" t="s">
        <v>24</v>
      </c>
      <c r="F68" s="98">
        <v>500</v>
      </c>
      <c r="G68" s="37">
        <v>3</v>
      </c>
      <c r="H68" s="14">
        <v>1.94</v>
      </c>
      <c r="I68" s="14">
        <v>3.28</v>
      </c>
      <c r="J68" s="24">
        <f t="shared" si="2"/>
        <v>2.7399999999999998</v>
      </c>
      <c r="K68" s="15">
        <f t="shared" si="3"/>
        <v>1369.9999999999998</v>
      </c>
    </row>
    <row r="69" spans="1:11" ht="15.75" x14ac:dyDescent="0.25">
      <c r="A69" s="16"/>
      <c r="B69" s="92">
        <v>64</v>
      </c>
      <c r="C69" s="95" t="s">
        <v>83</v>
      </c>
      <c r="D69" s="98">
        <v>9750</v>
      </c>
      <c r="E69" s="97" t="s">
        <v>24</v>
      </c>
      <c r="F69" s="98">
        <v>300</v>
      </c>
      <c r="G69" s="37">
        <v>3.35</v>
      </c>
      <c r="H69" s="14">
        <v>2.99</v>
      </c>
      <c r="I69" s="14">
        <v>3.69</v>
      </c>
      <c r="J69" s="15">
        <f t="shared" si="2"/>
        <v>3.3433333333333333</v>
      </c>
      <c r="K69" s="15">
        <f t="shared" si="3"/>
        <v>1003</v>
      </c>
    </row>
    <row r="70" spans="1:11" ht="63" x14ac:dyDescent="0.25">
      <c r="A70" s="16"/>
      <c r="B70" s="92">
        <v>65</v>
      </c>
      <c r="C70" s="95" t="s">
        <v>311</v>
      </c>
      <c r="D70" s="98">
        <v>140279</v>
      </c>
      <c r="E70" s="97" t="s">
        <v>28</v>
      </c>
      <c r="F70" s="99">
        <v>1000</v>
      </c>
      <c r="G70" s="37">
        <v>1.97</v>
      </c>
      <c r="H70" s="14">
        <v>0.46</v>
      </c>
      <c r="I70" s="14">
        <v>4</v>
      </c>
      <c r="J70" s="24">
        <f t="shared" ref="J70:J101" si="4">AVERAGE(G70:I70)</f>
        <v>2.1433333333333331</v>
      </c>
      <c r="K70" s="15">
        <f t="shared" ref="K70:K101" si="5">(J70*F70)</f>
        <v>2143.333333333333</v>
      </c>
    </row>
    <row r="71" spans="1:11" ht="47.25" x14ac:dyDescent="0.25">
      <c r="A71" s="16"/>
      <c r="B71" s="92">
        <v>66</v>
      </c>
      <c r="C71" s="95" t="s">
        <v>84</v>
      </c>
      <c r="D71" s="98">
        <v>272509</v>
      </c>
      <c r="E71" s="97" t="s">
        <v>24</v>
      </c>
      <c r="F71" s="98">
        <v>200</v>
      </c>
      <c r="G71" s="14">
        <v>6.2</v>
      </c>
      <c r="H71" s="14">
        <v>3.99</v>
      </c>
      <c r="I71" s="14">
        <v>3.22</v>
      </c>
      <c r="J71" s="15">
        <f t="shared" si="4"/>
        <v>4.4700000000000006</v>
      </c>
      <c r="K71" s="15">
        <f t="shared" si="5"/>
        <v>894.00000000000011</v>
      </c>
    </row>
    <row r="72" spans="1:11" ht="31.5" x14ac:dyDescent="0.25">
      <c r="A72" s="16"/>
      <c r="B72" s="92">
        <v>67</v>
      </c>
      <c r="C72" s="95" t="s">
        <v>85</v>
      </c>
      <c r="D72" s="98">
        <v>200434</v>
      </c>
      <c r="E72" s="97" t="s">
        <v>24</v>
      </c>
      <c r="F72" s="98">
        <v>420</v>
      </c>
      <c r="G72" s="14">
        <v>0.8</v>
      </c>
      <c r="H72" s="14">
        <v>1.36</v>
      </c>
      <c r="I72" s="14">
        <v>0.87</v>
      </c>
      <c r="J72" s="24">
        <f t="shared" si="4"/>
        <v>1.01</v>
      </c>
      <c r="K72" s="15">
        <f t="shared" si="5"/>
        <v>424.2</v>
      </c>
    </row>
    <row r="73" spans="1:11" ht="31.5" x14ac:dyDescent="0.25">
      <c r="A73" s="16"/>
      <c r="B73" s="92">
        <v>68</v>
      </c>
      <c r="C73" s="95" t="s">
        <v>86</v>
      </c>
      <c r="D73" s="98">
        <v>200406</v>
      </c>
      <c r="E73" s="97" t="s">
        <v>24</v>
      </c>
      <c r="F73" s="98">
        <v>420</v>
      </c>
      <c r="G73" s="14">
        <v>0.8</v>
      </c>
      <c r="H73" s="14">
        <v>1.06</v>
      </c>
      <c r="I73" s="14">
        <v>0.85</v>
      </c>
      <c r="J73" s="15">
        <f t="shared" si="4"/>
        <v>0.90333333333333332</v>
      </c>
      <c r="K73" s="15">
        <f t="shared" si="5"/>
        <v>379.4</v>
      </c>
    </row>
    <row r="74" spans="1:11" ht="31.5" x14ac:dyDescent="0.25">
      <c r="A74" s="16"/>
      <c r="B74" s="92">
        <v>69</v>
      </c>
      <c r="C74" s="95" t="s">
        <v>312</v>
      </c>
      <c r="D74" s="98">
        <v>228285</v>
      </c>
      <c r="E74" s="97" t="s">
        <v>24</v>
      </c>
      <c r="F74" s="98">
        <v>300</v>
      </c>
      <c r="G74" s="14">
        <v>2.85</v>
      </c>
      <c r="H74" s="14">
        <v>4.59</v>
      </c>
      <c r="I74" s="14">
        <v>1.71</v>
      </c>
      <c r="J74" s="15">
        <f t="shared" si="4"/>
        <v>3.0499999999999994</v>
      </c>
      <c r="K74" s="15">
        <f t="shared" si="5"/>
        <v>914.99999999999977</v>
      </c>
    </row>
    <row r="75" spans="1:11" ht="31.5" x14ac:dyDescent="0.25">
      <c r="A75" s="16"/>
      <c r="B75" s="92">
        <v>70</v>
      </c>
      <c r="C75" s="95" t="s">
        <v>313</v>
      </c>
      <c r="D75" s="98">
        <v>226734</v>
      </c>
      <c r="E75" s="97" t="s">
        <v>24</v>
      </c>
      <c r="F75" s="98">
        <v>420</v>
      </c>
      <c r="G75" s="14">
        <v>2.5</v>
      </c>
      <c r="H75" s="14">
        <v>2.37</v>
      </c>
      <c r="I75" s="14">
        <v>2.8</v>
      </c>
      <c r="J75" s="24">
        <f t="shared" si="4"/>
        <v>2.5566666666666666</v>
      </c>
      <c r="K75" s="15">
        <f t="shared" si="5"/>
        <v>1073.8</v>
      </c>
    </row>
    <row r="76" spans="1:11" ht="63" x14ac:dyDescent="0.25">
      <c r="A76" s="16"/>
      <c r="B76" s="92">
        <v>71</v>
      </c>
      <c r="C76" s="95" t="s">
        <v>314</v>
      </c>
      <c r="D76" s="98">
        <v>237590</v>
      </c>
      <c r="E76" s="97" t="s">
        <v>24</v>
      </c>
      <c r="F76" s="98">
        <v>600</v>
      </c>
      <c r="G76" s="14">
        <v>3.2</v>
      </c>
      <c r="H76" s="14">
        <v>3.08</v>
      </c>
      <c r="I76" s="14">
        <v>2.6</v>
      </c>
      <c r="J76" s="15">
        <f t="shared" si="4"/>
        <v>2.9600000000000004</v>
      </c>
      <c r="K76" s="15">
        <f t="shared" si="5"/>
        <v>1776.0000000000002</v>
      </c>
    </row>
    <row r="77" spans="1:11" ht="47.25" x14ac:dyDescent="0.25">
      <c r="A77" s="16"/>
      <c r="B77" s="92">
        <v>72</v>
      </c>
      <c r="C77" s="95" t="s">
        <v>315</v>
      </c>
      <c r="D77" s="98">
        <v>317878</v>
      </c>
      <c r="E77" s="97" t="s">
        <v>28</v>
      </c>
      <c r="F77" s="98">
        <v>348</v>
      </c>
      <c r="G77" s="37">
        <v>2.6</v>
      </c>
      <c r="H77" s="14">
        <v>1.2</v>
      </c>
      <c r="I77" s="14">
        <v>5.42</v>
      </c>
      <c r="J77" s="24">
        <f t="shared" si="4"/>
        <v>3.0733333333333328</v>
      </c>
      <c r="K77" s="15">
        <f t="shared" si="5"/>
        <v>1069.5199999999998</v>
      </c>
    </row>
    <row r="78" spans="1:11" ht="47.25" x14ac:dyDescent="0.25">
      <c r="A78" s="16"/>
      <c r="B78" s="92">
        <v>73</v>
      </c>
      <c r="C78" s="95" t="s">
        <v>316</v>
      </c>
      <c r="D78" s="98">
        <v>284808</v>
      </c>
      <c r="E78" s="97" t="s">
        <v>28</v>
      </c>
      <c r="F78" s="98">
        <v>100</v>
      </c>
      <c r="G78" s="14">
        <v>20</v>
      </c>
      <c r="H78" s="14">
        <v>23.6</v>
      </c>
      <c r="I78" s="14">
        <v>25.9</v>
      </c>
      <c r="J78" s="15">
        <f t="shared" si="4"/>
        <v>23.166666666666668</v>
      </c>
      <c r="K78" s="15">
        <f t="shared" si="5"/>
        <v>2316.666666666667</v>
      </c>
    </row>
    <row r="79" spans="1:11" ht="15.75" x14ac:dyDescent="0.25">
      <c r="A79" s="16"/>
      <c r="B79" s="92">
        <v>74</v>
      </c>
      <c r="C79" s="95" t="s">
        <v>91</v>
      </c>
      <c r="D79" s="98">
        <v>312299</v>
      </c>
      <c r="E79" s="98" t="s">
        <v>28</v>
      </c>
      <c r="F79" s="98">
        <v>348</v>
      </c>
      <c r="G79" s="14">
        <v>0.45</v>
      </c>
      <c r="H79" s="14">
        <v>0.5</v>
      </c>
      <c r="I79" s="14">
        <v>1.2</v>
      </c>
      <c r="J79" s="24">
        <f t="shared" si="4"/>
        <v>0.71666666666666667</v>
      </c>
      <c r="K79" s="15">
        <f t="shared" si="5"/>
        <v>249.4</v>
      </c>
    </row>
    <row r="80" spans="1:11" ht="63" x14ac:dyDescent="0.25">
      <c r="A80" s="16"/>
      <c r="B80" s="92">
        <v>75</v>
      </c>
      <c r="C80" s="95" t="s">
        <v>317</v>
      </c>
      <c r="D80" s="98">
        <v>354895</v>
      </c>
      <c r="E80" s="97" t="s">
        <v>28</v>
      </c>
      <c r="F80" s="98">
        <v>144</v>
      </c>
      <c r="G80" s="14">
        <v>3.88</v>
      </c>
      <c r="H80" s="14">
        <v>5.28</v>
      </c>
      <c r="I80" s="14">
        <v>6.5</v>
      </c>
      <c r="J80" s="15">
        <f t="shared" si="4"/>
        <v>5.22</v>
      </c>
      <c r="K80" s="15">
        <f t="shared" si="5"/>
        <v>751.68</v>
      </c>
    </row>
    <row r="81" spans="1:11" ht="31.5" x14ac:dyDescent="0.25">
      <c r="A81" s="16"/>
      <c r="B81" s="92">
        <v>76</v>
      </c>
      <c r="C81" s="95" t="s">
        <v>93</v>
      </c>
      <c r="D81" s="98">
        <v>267856</v>
      </c>
      <c r="E81" s="97" t="s">
        <v>24</v>
      </c>
      <c r="F81" s="98">
        <v>200</v>
      </c>
      <c r="G81" s="14">
        <v>3.42</v>
      </c>
      <c r="H81" s="14">
        <v>3.47</v>
      </c>
      <c r="I81" s="14">
        <v>4</v>
      </c>
      <c r="J81" s="24">
        <f t="shared" si="4"/>
        <v>3.6300000000000003</v>
      </c>
      <c r="K81" s="15">
        <f t="shared" si="5"/>
        <v>726.00000000000011</v>
      </c>
    </row>
    <row r="82" spans="1:11" ht="31.5" x14ac:dyDescent="0.25">
      <c r="A82" s="16"/>
      <c r="B82" s="92">
        <v>77</v>
      </c>
      <c r="C82" s="95" t="s">
        <v>94</v>
      </c>
      <c r="D82" s="98">
        <v>261267</v>
      </c>
      <c r="E82" s="97" t="s">
        <v>24</v>
      </c>
      <c r="F82" s="98">
        <v>200</v>
      </c>
      <c r="G82" s="14">
        <v>2.25</v>
      </c>
      <c r="H82" s="14">
        <v>3.2</v>
      </c>
      <c r="I82" s="14">
        <v>2.46</v>
      </c>
      <c r="J82" s="15">
        <f t="shared" si="4"/>
        <v>2.6366666666666667</v>
      </c>
      <c r="K82" s="15">
        <f t="shared" si="5"/>
        <v>527.33333333333337</v>
      </c>
    </row>
    <row r="83" spans="1:11" ht="31.5" x14ac:dyDescent="0.25">
      <c r="A83" s="16"/>
      <c r="B83" s="92">
        <v>78</v>
      </c>
      <c r="C83" s="95" t="s">
        <v>95</v>
      </c>
      <c r="D83" s="98">
        <v>312075</v>
      </c>
      <c r="E83" s="97" t="s">
        <v>24</v>
      </c>
      <c r="F83" s="98">
        <v>150</v>
      </c>
      <c r="G83" s="37">
        <v>110</v>
      </c>
      <c r="H83" s="14">
        <v>175</v>
      </c>
      <c r="I83" s="14">
        <v>160</v>
      </c>
      <c r="J83" s="24">
        <f t="shared" si="4"/>
        <v>148.33333333333334</v>
      </c>
      <c r="K83" s="15">
        <f t="shared" si="5"/>
        <v>22250</v>
      </c>
    </row>
    <row r="84" spans="1:11" ht="204.75" x14ac:dyDescent="0.25">
      <c r="A84" s="16"/>
      <c r="B84" s="92">
        <v>79</v>
      </c>
      <c r="C84" s="95" t="s">
        <v>318</v>
      </c>
      <c r="D84" s="98">
        <v>226345</v>
      </c>
      <c r="E84" s="97" t="s">
        <v>24</v>
      </c>
      <c r="F84" s="98">
        <v>200</v>
      </c>
      <c r="G84" s="14">
        <v>77</v>
      </c>
      <c r="H84" s="37">
        <v>63.98</v>
      </c>
      <c r="I84" s="14">
        <v>98.2</v>
      </c>
      <c r="J84" s="15">
        <f t="shared" si="4"/>
        <v>79.726666666666674</v>
      </c>
      <c r="K84" s="15">
        <f t="shared" si="5"/>
        <v>15945.333333333334</v>
      </c>
    </row>
    <row r="85" spans="1:11" ht="31.5" x14ac:dyDescent="0.25">
      <c r="A85" s="16"/>
      <c r="B85" s="92">
        <v>80</v>
      </c>
      <c r="C85" s="95" t="s">
        <v>97</v>
      </c>
      <c r="D85" s="98">
        <v>201129</v>
      </c>
      <c r="E85" s="97" t="s">
        <v>18</v>
      </c>
      <c r="F85" s="98">
        <v>204</v>
      </c>
      <c r="G85" s="14">
        <v>0.59</v>
      </c>
      <c r="H85" s="14">
        <v>0.78</v>
      </c>
      <c r="I85" s="14">
        <v>0.67</v>
      </c>
      <c r="J85" s="24">
        <f t="shared" si="4"/>
        <v>0.68</v>
      </c>
      <c r="K85" s="15">
        <f t="shared" si="5"/>
        <v>138.72</v>
      </c>
    </row>
    <row r="86" spans="1:11" ht="47.25" x14ac:dyDescent="0.25">
      <c r="A86" s="16"/>
      <c r="B86" s="92">
        <v>81</v>
      </c>
      <c r="C86" s="95" t="s">
        <v>98</v>
      </c>
      <c r="D86" s="98">
        <v>150683</v>
      </c>
      <c r="E86" s="98" t="s">
        <v>18</v>
      </c>
      <c r="F86" s="98">
        <v>200</v>
      </c>
      <c r="G86" s="14">
        <v>1.4</v>
      </c>
      <c r="H86" s="14">
        <v>2</v>
      </c>
      <c r="I86" s="14">
        <v>8.2899999999999991</v>
      </c>
      <c r="J86" s="15">
        <f t="shared" si="4"/>
        <v>3.8966666666666665</v>
      </c>
      <c r="K86" s="15">
        <f t="shared" si="5"/>
        <v>779.33333333333326</v>
      </c>
    </row>
    <row r="87" spans="1:11" ht="31.5" x14ac:dyDescent="0.25">
      <c r="A87" s="16"/>
      <c r="B87" s="92">
        <v>82</v>
      </c>
      <c r="C87" s="95" t="s">
        <v>99</v>
      </c>
      <c r="D87" s="98">
        <v>150233</v>
      </c>
      <c r="E87" s="97" t="s">
        <v>22</v>
      </c>
      <c r="F87" s="98">
        <v>100</v>
      </c>
      <c r="G87" s="14">
        <v>6.79</v>
      </c>
      <c r="H87" s="14">
        <v>9.92</v>
      </c>
      <c r="I87" s="14">
        <v>12.9</v>
      </c>
      <c r="J87" s="15">
        <f t="shared" si="4"/>
        <v>9.8699999999999992</v>
      </c>
      <c r="K87" s="15">
        <f t="shared" si="5"/>
        <v>986.99999999999989</v>
      </c>
    </row>
    <row r="88" spans="1:11" ht="31.5" x14ac:dyDescent="0.25">
      <c r="A88" s="16"/>
      <c r="B88" s="92">
        <v>83</v>
      </c>
      <c r="C88" s="95" t="s">
        <v>100</v>
      </c>
      <c r="D88" s="98">
        <v>150683</v>
      </c>
      <c r="E88" s="97" t="s">
        <v>18</v>
      </c>
      <c r="F88" s="98">
        <v>288</v>
      </c>
      <c r="G88" s="14">
        <v>0.8</v>
      </c>
      <c r="H88" s="14">
        <v>2</v>
      </c>
      <c r="I88" s="14">
        <v>1.85</v>
      </c>
      <c r="J88" s="24">
        <f t="shared" si="4"/>
        <v>1.55</v>
      </c>
      <c r="K88" s="15">
        <f t="shared" si="5"/>
        <v>446.40000000000003</v>
      </c>
    </row>
    <row r="89" spans="1:11" ht="31.5" x14ac:dyDescent="0.25">
      <c r="A89" s="16"/>
      <c r="B89" s="92">
        <v>84</v>
      </c>
      <c r="C89" s="95" t="s">
        <v>101</v>
      </c>
      <c r="D89" s="98">
        <v>256427</v>
      </c>
      <c r="E89" s="97" t="s">
        <v>28</v>
      </c>
      <c r="F89" s="98">
        <v>500</v>
      </c>
      <c r="G89" s="14">
        <v>0.51</v>
      </c>
      <c r="H89" s="14">
        <v>0.59</v>
      </c>
      <c r="I89" s="14">
        <v>0.83</v>
      </c>
      <c r="J89" s="15">
        <f t="shared" si="4"/>
        <v>0.64333333333333342</v>
      </c>
      <c r="K89" s="15">
        <f t="shared" si="5"/>
        <v>321.66666666666669</v>
      </c>
    </row>
    <row r="90" spans="1:11" ht="31.5" x14ac:dyDescent="0.25">
      <c r="A90" s="16"/>
      <c r="B90" s="92">
        <v>85</v>
      </c>
      <c r="C90" s="95" t="s">
        <v>102</v>
      </c>
      <c r="D90" s="98">
        <v>256430</v>
      </c>
      <c r="E90" s="97" t="s">
        <v>28</v>
      </c>
      <c r="F90" s="98">
        <v>500</v>
      </c>
      <c r="G90" s="14">
        <v>1.4</v>
      </c>
      <c r="H90" s="14">
        <v>1.91</v>
      </c>
      <c r="I90" s="14">
        <v>1.38</v>
      </c>
      <c r="J90" s="24">
        <f t="shared" si="4"/>
        <v>1.5633333333333332</v>
      </c>
      <c r="K90" s="15">
        <f t="shared" si="5"/>
        <v>781.66666666666663</v>
      </c>
    </row>
    <row r="91" spans="1:11" ht="47.25" x14ac:dyDescent="0.25">
      <c r="A91" s="52"/>
      <c r="B91" s="92">
        <v>86</v>
      </c>
      <c r="C91" s="95" t="s">
        <v>319</v>
      </c>
      <c r="D91" s="98">
        <v>291068</v>
      </c>
      <c r="E91" s="97" t="s">
        <v>28</v>
      </c>
      <c r="F91" s="98">
        <v>300</v>
      </c>
      <c r="G91" s="14">
        <v>0.59</v>
      </c>
      <c r="H91" s="14">
        <v>1.49</v>
      </c>
      <c r="I91" s="14">
        <v>1.35</v>
      </c>
      <c r="J91" s="15">
        <f t="shared" si="4"/>
        <v>1.1433333333333333</v>
      </c>
      <c r="K91" s="15">
        <f t="shared" si="5"/>
        <v>343</v>
      </c>
    </row>
    <row r="92" spans="1:11" ht="15.75" x14ac:dyDescent="0.25">
      <c r="A92" s="52"/>
      <c r="B92" s="92">
        <v>87</v>
      </c>
      <c r="C92" s="95" t="s">
        <v>104</v>
      </c>
      <c r="D92" s="98">
        <v>355220</v>
      </c>
      <c r="E92" s="97" t="s">
        <v>28</v>
      </c>
      <c r="F92" s="98">
        <v>500</v>
      </c>
      <c r="G92" s="14">
        <v>2.5</v>
      </c>
      <c r="H92" s="14">
        <v>4.0999999999999996</v>
      </c>
      <c r="I92" s="14">
        <v>4.2</v>
      </c>
      <c r="J92" s="24">
        <f t="shared" si="4"/>
        <v>3.6</v>
      </c>
      <c r="K92" s="15">
        <f t="shared" si="5"/>
        <v>1800</v>
      </c>
    </row>
    <row r="93" spans="1:11" ht="31.5" x14ac:dyDescent="0.25">
      <c r="A93" s="16"/>
      <c r="B93" s="92">
        <v>88</v>
      </c>
      <c r="C93" s="95" t="s">
        <v>105</v>
      </c>
      <c r="D93" s="98">
        <v>228369</v>
      </c>
      <c r="E93" s="97" t="s">
        <v>106</v>
      </c>
      <c r="F93" s="98">
        <v>16</v>
      </c>
      <c r="G93" s="14">
        <v>14</v>
      </c>
      <c r="H93" s="14">
        <v>20</v>
      </c>
      <c r="I93" s="14">
        <v>18.399999999999999</v>
      </c>
      <c r="J93" s="15">
        <f t="shared" si="4"/>
        <v>17.466666666666665</v>
      </c>
      <c r="K93" s="15">
        <f t="shared" si="5"/>
        <v>279.46666666666664</v>
      </c>
    </row>
    <row r="94" spans="1:11" ht="47.25" x14ac:dyDescent="0.25">
      <c r="A94" s="16"/>
      <c r="B94" s="92">
        <v>89</v>
      </c>
      <c r="C94" s="95" t="s">
        <v>107</v>
      </c>
      <c r="D94" s="98">
        <v>150881</v>
      </c>
      <c r="E94" s="97" t="s">
        <v>28</v>
      </c>
      <c r="F94" s="99">
        <v>10000</v>
      </c>
      <c r="G94" s="14">
        <v>0.11</v>
      </c>
      <c r="H94" s="133">
        <v>0.1158</v>
      </c>
      <c r="I94" s="132">
        <v>0.13200000000000001</v>
      </c>
      <c r="J94" s="24">
        <f t="shared" si="4"/>
        <v>0.11926666666666667</v>
      </c>
      <c r="K94" s="15">
        <f t="shared" si="5"/>
        <v>1192.6666666666667</v>
      </c>
    </row>
    <row r="95" spans="1:11" ht="47.25" x14ac:dyDescent="0.25">
      <c r="A95" s="16"/>
      <c r="B95" s="92">
        <v>90</v>
      </c>
      <c r="C95" s="95" t="s">
        <v>320</v>
      </c>
      <c r="D95" s="98">
        <v>150881</v>
      </c>
      <c r="E95" s="97" t="s">
        <v>28</v>
      </c>
      <c r="F95" s="99">
        <v>10000</v>
      </c>
      <c r="G95" s="131">
        <v>0.22839999999999999</v>
      </c>
      <c r="H95" s="14">
        <v>0.19</v>
      </c>
      <c r="I95" s="129">
        <v>0.29199999999999998</v>
      </c>
      <c r="J95" s="15">
        <f t="shared" si="4"/>
        <v>0.23679999999999998</v>
      </c>
      <c r="K95" s="15">
        <f t="shared" si="5"/>
        <v>2368</v>
      </c>
    </row>
    <row r="96" spans="1:11" ht="47.25" x14ac:dyDescent="0.25">
      <c r="A96" s="16"/>
      <c r="B96" s="92">
        <v>91</v>
      </c>
      <c r="C96" s="95" t="s">
        <v>109</v>
      </c>
      <c r="D96" s="98">
        <v>150881</v>
      </c>
      <c r="E96" s="97" t="s">
        <v>24</v>
      </c>
      <c r="F96" s="98">
        <v>30</v>
      </c>
      <c r="G96" s="14">
        <v>21</v>
      </c>
      <c r="H96" s="14">
        <v>45</v>
      </c>
      <c r="I96" s="14">
        <v>17.5</v>
      </c>
      <c r="J96" s="24">
        <f t="shared" si="4"/>
        <v>27.833333333333332</v>
      </c>
      <c r="K96" s="15">
        <f t="shared" si="5"/>
        <v>835</v>
      </c>
    </row>
    <row r="97" spans="1:12" ht="47.25" x14ac:dyDescent="0.25">
      <c r="A97" s="16"/>
      <c r="B97" s="92">
        <v>92</v>
      </c>
      <c r="C97" s="95" t="s">
        <v>110</v>
      </c>
      <c r="D97" s="98">
        <v>150881</v>
      </c>
      <c r="E97" s="97" t="s">
        <v>28</v>
      </c>
      <c r="F97" s="98">
        <v>6500</v>
      </c>
      <c r="G97" s="14">
        <v>7.0000000000000007E-2</v>
      </c>
      <c r="H97" s="14">
        <v>0.09</v>
      </c>
      <c r="I97" s="14">
        <v>0.14000000000000001</v>
      </c>
      <c r="J97" s="15">
        <f t="shared" si="4"/>
        <v>0.10000000000000002</v>
      </c>
      <c r="K97" s="15">
        <f t="shared" si="5"/>
        <v>650.00000000000011</v>
      </c>
    </row>
    <row r="98" spans="1:12" ht="47.25" x14ac:dyDescent="0.25">
      <c r="A98" s="16"/>
      <c r="B98" s="92">
        <v>93</v>
      </c>
      <c r="C98" s="95" t="s">
        <v>111</v>
      </c>
      <c r="D98" s="98">
        <v>325036</v>
      </c>
      <c r="E98" s="97" t="s">
        <v>24</v>
      </c>
      <c r="F98" s="98">
        <v>105</v>
      </c>
      <c r="G98" s="14">
        <v>28.9</v>
      </c>
      <c r="H98" s="14">
        <v>25</v>
      </c>
      <c r="I98" s="14">
        <v>22.5</v>
      </c>
      <c r="J98" s="24">
        <f t="shared" si="4"/>
        <v>25.466666666666669</v>
      </c>
      <c r="K98" s="15">
        <f t="shared" si="5"/>
        <v>2674</v>
      </c>
    </row>
    <row r="99" spans="1:12" ht="47.25" x14ac:dyDescent="0.25">
      <c r="A99" s="16"/>
      <c r="B99" s="92">
        <v>94</v>
      </c>
      <c r="C99" s="95" t="s">
        <v>112</v>
      </c>
      <c r="D99" s="98">
        <v>150881</v>
      </c>
      <c r="E99" s="97" t="s">
        <v>24</v>
      </c>
      <c r="F99" s="98">
        <v>100</v>
      </c>
      <c r="G99" s="14">
        <v>22.9</v>
      </c>
      <c r="H99" s="14">
        <v>20</v>
      </c>
      <c r="I99" s="14">
        <v>23</v>
      </c>
      <c r="J99" s="15">
        <f t="shared" si="4"/>
        <v>21.966666666666669</v>
      </c>
      <c r="K99" s="15">
        <f t="shared" si="5"/>
        <v>2196.666666666667</v>
      </c>
    </row>
    <row r="100" spans="1:12" ht="47.25" x14ac:dyDescent="0.25">
      <c r="A100" s="16"/>
      <c r="B100" s="92">
        <v>95</v>
      </c>
      <c r="C100" s="95" t="s">
        <v>113</v>
      </c>
      <c r="D100" s="98">
        <v>204148</v>
      </c>
      <c r="E100" s="97" t="s">
        <v>24</v>
      </c>
      <c r="F100" s="98">
        <v>100</v>
      </c>
      <c r="G100" s="37">
        <v>11.5</v>
      </c>
      <c r="H100" s="14">
        <v>9</v>
      </c>
      <c r="I100" s="129">
        <v>7.9980000000000002</v>
      </c>
      <c r="J100" s="15">
        <f t="shared" si="4"/>
        <v>9.4993333333333343</v>
      </c>
      <c r="K100" s="15">
        <f t="shared" si="5"/>
        <v>949.93333333333339</v>
      </c>
    </row>
    <row r="101" spans="1:12" ht="15.75" x14ac:dyDescent="0.25">
      <c r="A101" s="16"/>
      <c r="B101" s="92">
        <v>96</v>
      </c>
      <c r="C101" s="95" t="s">
        <v>114</v>
      </c>
      <c r="D101" s="98">
        <v>30279</v>
      </c>
      <c r="E101" s="97" t="s">
        <v>28</v>
      </c>
      <c r="F101" s="98">
        <v>200</v>
      </c>
      <c r="G101" s="37">
        <v>0.43</v>
      </c>
      <c r="H101" s="14">
        <v>1.1000000000000001</v>
      </c>
      <c r="I101" s="14">
        <v>0.93</v>
      </c>
      <c r="J101" s="24">
        <f t="shared" si="4"/>
        <v>0.82</v>
      </c>
      <c r="K101" s="15">
        <f t="shared" si="5"/>
        <v>164</v>
      </c>
    </row>
    <row r="102" spans="1:12" ht="31.5" x14ac:dyDescent="0.25">
      <c r="A102" s="16"/>
      <c r="B102" s="92">
        <v>97</v>
      </c>
      <c r="C102" s="95" t="s">
        <v>321</v>
      </c>
      <c r="D102" s="98">
        <v>150974</v>
      </c>
      <c r="E102" s="97" t="s">
        <v>28</v>
      </c>
      <c r="F102" s="98">
        <v>1000</v>
      </c>
      <c r="G102" s="14">
        <v>0.1</v>
      </c>
      <c r="H102" s="14">
        <v>0.14000000000000001</v>
      </c>
      <c r="I102" s="14">
        <v>0.16</v>
      </c>
      <c r="J102" s="15">
        <f t="shared" ref="J102:J106" si="6">AVERAGE(G102:I102)</f>
        <v>0.13333333333333333</v>
      </c>
      <c r="K102" s="15">
        <f t="shared" ref="K102:K106" si="7">(J102*F102)</f>
        <v>133.33333333333334</v>
      </c>
    </row>
    <row r="103" spans="1:12" ht="31.5" x14ac:dyDescent="0.25">
      <c r="A103" s="16"/>
      <c r="B103" s="92">
        <v>98</v>
      </c>
      <c r="C103" s="95" t="s">
        <v>266</v>
      </c>
      <c r="D103" s="98">
        <v>150974</v>
      </c>
      <c r="E103" s="97" t="s">
        <v>38</v>
      </c>
      <c r="F103" s="98">
        <v>100</v>
      </c>
      <c r="G103" s="14">
        <v>3.3</v>
      </c>
      <c r="H103" s="14">
        <v>3.15</v>
      </c>
      <c r="I103" s="14">
        <v>3.74</v>
      </c>
      <c r="J103" s="24">
        <f t="shared" si="6"/>
        <v>3.3966666666666665</v>
      </c>
      <c r="K103" s="15">
        <f t="shared" si="7"/>
        <v>339.66666666666663</v>
      </c>
    </row>
    <row r="104" spans="1:12" ht="31.5" x14ac:dyDescent="0.25">
      <c r="A104" s="16"/>
      <c r="B104" s="92">
        <v>99</v>
      </c>
      <c r="C104" s="95" t="s">
        <v>322</v>
      </c>
      <c r="D104" s="98">
        <v>150974</v>
      </c>
      <c r="E104" s="97" t="s">
        <v>28</v>
      </c>
      <c r="F104" s="98">
        <v>1000</v>
      </c>
      <c r="G104" s="14">
        <v>0.28999999999999998</v>
      </c>
      <c r="H104" s="14">
        <v>0.31</v>
      </c>
      <c r="I104" s="14">
        <v>0.3</v>
      </c>
      <c r="J104" s="15">
        <f t="shared" si="6"/>
        <v>0.3</v>
      </c>
      <c r="K104" s="15">
        <f t="shared" si="7"/>
        <v>300</v>
      </c>
    </row>
    <row r="105" spans="1:12" ht="31.5" x14ac:dyDescent="0.25">
      <c r="A105" s="16"/>
      <c r="B105" s="92">
        <v>100</v>
      </c>
      <c r="C105" s="95" t="s">
        <v>115</v>
      </c>
      <c r="D105" s="98">
        <v>296307</v>
      </c>
      <c r="E105" s="97" t="s">
        <v>15</v>
      </c>
      <c r="F105" s="98">
        <v>100</v>
      </c>
      <c r="G105" s="14">
        <v>11.49</v>
      </c>
      <c r="H105" s="14">
        <v>27.72</v>
      </c>
      <c r="I105" s="14">
        <v>18.34</v>
      </c>
      <c r="J105" s="24">
        <f t="shared" si="6"/>
        <v>19.183333333333334</v>
      </c>
      <c r="K105" s="15">
        <f t="shared" si="7"/>
        <v>1918.3333333333333</v>
      </c>
    </row>
    <row r="106" spans="1:12" ht="31.5" x14ac:dyDescent="0.25">
      <c r="A106" s="53"/>
      <c r="B106" s="92">
        <v>101</v>
      </c>
      <c r="C106" s="95" t="s">
        <v>116</v>
      </c>
      <c r="D106" s="98">
        <v>309847</v>
      </c>
      <c r="E106" s="98" t="s">
        <v>28</v>
      </c>
      <c r="F106" s="98">
        <v>100</v>
      </c>
      <c r="G106" s="14">
        <v>0.45</v>
      </c>
      <c r="H106" s="14">
        <v>0.56000000000000005</v>
      </c>
      <c r="I106" s="14">
        <v>0.39</v>
      </c>
      <c r="J106" s="15">
        <f t="shared" si="6"/>
        <v>0.46666666666666662</v>
      </c>
      <c r="K106" s="15">
        <f t="shared" si="7"/>
        <v>46.666666666666664</v>
      </c>
    </row>
    <row r="107" spans="1:12" x14ac:dyDescent="0.25">
      <c r="L107" s="137">
        <f>SUM(K6:K106)</f>
        <v>238620.74999999994</v>
      </c>
    </row>
  </sheetData>
  <mergeCells count="1">
    <mergeCell ref="A1:K1"/>
  </mergeCells>
  <pageMargins left="0.511811024" right="0.511811024" top="0.78740157499999996" bottom="0.78740157499999996" header="0.31496062000000002" footer="0.31496062000000002"/>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N118"/>
  <sheetViews>
    <sheetView workbookViewId="0">
      <selection activeCell="B73" sqref="B73"/>
    </sheetView>
  </sheetViews>
  <sheetFormatPr defaultRowHeight="15" x14ac:dyDescent="0.25"/>
  <cols>
    <col min="2" max="2" width="9" customWidth="1"/>
    <col min="3" max="3" width="54" customWidth="1"/>
    <col min="5" max="5" width="9.7109375" bestFit="1" customWidth="1"/>
    <col min="7" max="7" width="14.5703125" customWidth="1"/>
    <col min="8" max="8" width="15.42578125" customWidth="1"/>
    <col min="9" max="9" width="15.28515625" customWidth="1"/>
    <col min="10" max="10" width="11.5703125" bestFit="1" customWidth="1"/>
    <col min="11" max="11" width="16" customWidth="1"/>
    <col min="12" max="12" width="14.28515625" bestFit="1" customWidth="1"/>
  </cols>
  <sheetData>
    <row r="1" spans="1:11" x14ac:dyDescent="0.25">
      <c r="A1" s="438" t="s">
        <v>0</v>
      </c>
      <c r="B1" s="439"/>
      <c r="C1" s="439"/>
      <c r="D1" s="439"/>
      <c r="E1" s="439"/>
      <c r="F1" s="439"/>
      <c r="G1" s="439"/>
      <c r="H1" s="439"/>
      <c r="I1" s="439"/>
      <c r="J1" s="439"/>
      <c r="K1" s="440"/>
    </row>
    <row r="2" spans="1:11" x14ac:dyDescent="0.25">
      <c r="A2" t="s">
        <v>368</v>
      </c>
      <c r="K2" s="2" t="s">
        <v>369</v>
      </c>
    </row>
    <row r="3" spans="1:11" x14ac:dyDescent="0.25">
      <c r="A3" t="s">
        <v>1</v>
      </c>
    </row>
    <row r="4" spans="1:11" x14ac:dyDescent="0.25">
      <c r="A4" s="87"/>
    </row>
    <row r="5" spans="1:11" x14ac:dyDescent="0.25">
      <c r="A5" s="103" t="s">
        <v>2</v>
      </c>
      <c r="B5" s="104" t="s">
        <v>3</v>
      </c>
      <c r="C5" s="104" t="s">
        <v>4</v>
      </c>
      <c r="D5" s="104" t="s">
        <v>5</v>
      </c>
      <c r="E5" s="104" t="s">
        <v>6</v>
      </c>
      <c r="F5" s="104" t="s">
        <v>7</v>
      </c>
      <c r="G5" s="103" t="s">
        <v>8</v>
      </c>
      <c r="H5" s="104" t="s">
        <v>9</v>
      </c>
      <c r="I5" s="104" t="s">
        <v>10</v>
      </c>
      <c r="J5" s="103" t="s">
        <v>11</v>
      </c>
      <c r="K5" s="105" t="s">
        <v>12</v>
      </c>
    </row>
    <row r="6" spans="1:11" ht="78.75" x14ac:dyDescent="0.25">
      <c r="A6" s="16"/>
      <c r="B6" s="92">
        <v>102</v>
      </c>
      <c r="C6" s="95" t="s">
        <v>323</v>
      </c>
      <c r="D6" s="98">
        <v>43230</v>
      </c>
      <c r="E6" s="98" t="s">
        <v>28</v>
      </c>
      <c r="F6" s="98">
        <v>3000</v>
      </c>
      <c r="G6" s="14">
        <v>0.99</v>
      </c>
      <c r="H6" s="14">
        <v>1</v>
      </c>
      <c r="I6" s="14">
        <v>5</v>
      </c>
      <c r="J6" s="24">
        <f>AVERAGE(G6:I6)</f>
        <v>2.33</v>
      </c>
      <c r="K6" s="15">
        <f>(J6*F6)</f>
        <v>6990</v>
      </c>
    </row>
    <row r="7" spans="1:11" ht="78.75" x14ac:dyDescent="0.25">
      <c r="A7" s="16"/>
      <c r="B7" s="92">
        <v>103</v>
      </c>
      <c r="C7" s="95" t="s">
        <v>324</v>
      </c>
      <c r="D7" s="98">
        <v>43230</v>
      </c>
      <c r="E7" s="98" t="s">
        <v>28</v>
      </c>
      <c r="F7" s="98">
        <v>3000</v>
      </c>
      <c r="G7" s="14">
        <v>0.99</v>
      </c>
      <c r="H7" s="14">
        <v>1</v>
      </c>
      <c r="I7" s="14">
        <v>5</v>
      </c>
      <c r="J7" s="15">
        <f t="shared" ref="J7:J70" si="0">AVERAGE(G7:I7)</f>
        <v>2.33</v>
      </c>
      <c r="K7" s="15">
        <f t="shared" ref="K7:K70" si="1">(J7*F7)</f>
        <v>6990</v>
      </c>
    </row>
    <row r="8" spans="1:11" ht="31.5" x14ac:dyDescent="0.25">
      <c r="A8" s="16"/>
      <c r="B8" s="92">
        <v>104</v>
      </c>
      <c r="C8" s="95" t="s">
        <v>117</v>
      </c>
      <c r="D8" s="98">
        <v>248060</v>
      </c>
      <c r="E8" s="97" t="s">
        <v>28</v>
      </c>
      <c r="F8" s="98">
        <v>120</v>
      </c>
      <c r="G8" s="14">
        <v>1</v>
      </c>
      <c r="H8" s="14">
        <v>2.95</v>
      </c>
      <c r="I8" s="14">
        <v>1.28</v>
      </c>
      <c r="J8" s="24">
        <f t="shared" si="0"/>
        <v>1.7433333333333334</v>
      </c>
      <c r="K8" s="15">
        <f t="shared" si="1"/>
        <v>209.20000000000002</v>
      </c>
    </row>
    <row r="9" spans="1:11" ht="15.75" x14ac:dyDescent="0.25">
      <c r="A9" s="16"/>
      <c r="B9" s="92">
        <v>105</v>
      </c>
      <c r="C9" s="95" t="s">
        <v>118</v>
      </c>
      <c r="D9" s="98">
        <v>344709</v>
      </c>
      <c r="E9" s="98" t="s">
        <v>38</v>
      </c>
      <c r="F9" s="98">
        <v>100</v>
      </c>
      <c r="G9" s="37">
        <v>2.91</v>
      </c>
      <c r="H9" s="14">
        <v>2.96</v>
      </c>
      <c r="I9" s="14">
        <v>5.5</v>
      </c>
      <c r="J9" s="15">
        <f t="shared" si="0"/>
        <v>3.7900000000000005</v>
      </c>
      <c r="K9" s="15">
        <f t="shared" si="1"/>
        <v>379.00000000000006</v>
      </c>
    </row>
    <row r="10" spans="1:11" ht="47.25" x14ac:dyDescent="0.25">
      <c r="A10" s="16"/>
      <c r="B10" s="92">
        <v>106</v>
      </c>
      <c r="C10" s="95" t="s">
        <v>325</v>
      </c>
      <c r="D10" s="98">
        <v>400</v>
      </c>
      <c r="E10" s="98" t="s">
        <v>24</v>
      </c>
      <c r="F10" s="98">
        <v>100</v>
      </c>
      <c r="G10" s="37">
        <v>30.16</v>
      </c>
      <c r="H10" s="14">
        <v>34.99</v>
      </c>
      <c r="I10" s="14">
        <v>46.9</v>
      </c>
      <c r="J10" s="24">
        <f t="shared" si="0"/>
        <v>37.35</v>
      </c>
      <c r="K10" s="15">
        <f t="shared" si="1"/>
        <v>3735</v>
      </c>
    </row>
    <row r="11" spans="1:11" ht="31.5" x14ac:dyDescent="0.25">
      <c r="A11" s="16"/>
      <c r="B11" s="92">
        <v>107</v>
      </c>
      <c r="C11" s="95" t="s">
        <v>120</v>
      </c>
      <c r="D11" s="98">
        <v>400</v>
      </c>
      <c r="E11" s="98" t="s">
        <v>24</v>
      </c>
      <c r="F11" s="98">
        <v>115</v>
      </c>
      <c r="G11" s="14">
        <v>99</v>
      </c>
      <c r="H11" s="14">
        <v>38</v>
      </c>
      <c r="I11" s="14">
        <v>63.72</v>
      </c>
      <c r="J11" s="15">
        <f t="shared" si="0"/>
        <v>66.906666666666666</v>
      </c>
      <c r="K11" s="15">
        <f t="shared" si="1"/>
        <v>7694.2666666666664</v>
      </c>
    </row>
    <row r="12" spans="1:11" ht="47.25" x14ac:dyDescent="0.25">
      <c r="A12" s="16"/>
      <c r="B12" s="92">
        <v>108</v>
      </c>
      <c r="C12" s="95" t="s">
        <v>326</v>
      </c>
      <c r="D12" s="98">
        <v>400</v>
      </c>
      <c r="E12" s="98" t="s">
        <v>38</v>
      </c>
      <c r="F12" s="98">
        <v>15</v>
      </c>
      <c r="G12" s="14">
        <v>25.39</v>
      </c>
      <c r="H12" s="14">
        <v>24.28</v>
      </c>
      <c r="I12" s="14">
        <v>73.36</v>
      </c>
      <c r="J12" s="15">
        <f t="shared" si="0"/>
        <v>41.01</v>
      </c>
      <c r="K12" s="15">
        <f t="shared" si="1"/>
        <v>615.15</v>
      </c>
    </row>
    <row r="13" spans="1:11" ht="31.5" x14ac:dyDescent="0.25">
      <c r="A13" s="16"/>
      <c r="B13" s="92">
        <v>109</v>
      </c>
      <c r="C13" s="95" t="s">
        <v>327</v>
      </c>
      <c r="D13" s="98">
        <v>400</v>
      </c>
      <c r="E13" s="98" t="s">
        <v>129</v>
      </c>
      <c r="F13" s="98">
        <v>15</v>
      </c>
      <c r="G13" s="37">
        <v>47.41</v>
      </c>
      <c r="H13" s="14">
        <v>31.5</v>
      </c>
      <c r="I13" s="14">
        <v>43</v>
      </c>
      <c r="J13" s="24">
        <f t="shared" si="0"/>
        <v>40.636666666666663</v>
      </c>
      <c r="K13" s="15">
        <f t="shared" si="1"/>
        <v>609.54999999999995</v>
      </c>
    </row>
    <row r="14" spans="1:11" ht="31.5" x14ac:dyDescent="0.25">
      <c r="A14" s="16"/>
      <c r="B14" s="92">
        <v>110</v>
      </c>
      <c r="C14" s="95" t="s">
        <v>328</v>
      </c>
      <c r="D14" s="98">
        <v>400</v>
      </c>
      <c r="E14" s="98" t="s">
        <v>129</v>
      </c>
      <c r="F14" s="98">
        <v>15</v>
      </c>
      <c r="G14" s="37">
        <v>219</v>
      </c>
      <c r="H14" s="14">
        <v>217</v>
      </c>
      <c r="I14" s="14">
        <v>199</v>
      </c>
      <c r="J14" s="15">
        <f t="shared" si="0"/>
        <v>211.66666666666666</v>
      </c>
      <c r="K14" s="15">
        <f t="shared" si="1"/>
        <v>3175</v>
      </c>
    </row>
    <row r="15" spans="1:11" ht="15.75" x14ac:dyDescent="0.25">
      <c r="A15" s="16"/>
      <c r="B15" s="92">
        <v>111</v>
      </c>
      <c r="C15" s="95" t="s">
        <v>121</v>
      </c>
      <c r="D15" s="98">
        <v>278812</v>
      </c>
      <c r="E15" s="98" t="s">
        <v>28</v>
      </c>
      <c r="F15" s="98">
        <v>180</v>
      </c>
      <c r="G15" s="14">
        <v>2.34</v>
      </c>
      <c r="H15" s="14">
        <v>2.25</v>
      </c>
      <c r="I15" s="14">
        <v>1</v>
      </c>
      <c r="J15" s="24">
        <f t="shared" si="0"/>
        <v>1.8633333333333333</v>
      </c>
      <c r="K15" s="15">
        <f t="shared" si="1"/>
        <v>335.4</v>
      </c>
    </row>
    <row r="16" spans="1:11" ht="63" x14ac:dyDescent="0.25">
      <c r="A16" s="16"/>
      <c r="B16" s="92">
        <v>112</v>
      </c>
      <c r="C16" s="95" t="s">
        <v>329</v>
      </c>
      <c r="D16" s="124">
        <v>150959</v>
      </c>
      <c r="E16" s="98" t="s">
        <v>28</v>
      </c>
      <c r="F16" s="98">
        <v>50</v>
      </c>
      <c r="G16" s="37">
        <v>20.9</v>
      </c>
      <c r="H16" s="14">
        <v>24.54</v>
      </c>
      <c r="I16" s="14">
        <v>33</v>
      </c>
      <c r="J16" s="15">
        <f t="shared" si="0"/>
        <v>26.146666666666665</v>
      </c>
      <c r="K16" s="15">
        <f t="shared" si="1"/>
        <v>1307.3333333333333</v>
      </c>
    </row>
    <row r="17" spans="1:12" ht="31.5" x14ac:dyDescent="0.25">
      <c r="A17" s="16"/>
      <c r="B17" s="92">
        <v>113</v>
      </c>
      <c r="C17" s="95" t="s">
        <v>122</v>
      </c>
      <c r="D17" s="98">
        <v>278970</v>
      </c>
      <c r="E17" s="98" t="s">
        <v>28</v>
      </c>
      <c r="F17" s="98">
        <v>200</v>
      </c>
      <c r="G17" s="37">
        <v>2.7</v>
      </c>
      <c r="H17" s="14">
        <v>2.1800000000000002</v>
      </c>
      <c r="I17" s="14">
        <v>2.08</v>
      </c>
      <c r="J17" s="24">
        <f t="shared" si="0"/>
        <v>2.3200000000000003</v>
      </c>
      <c r="K17" s="15">
        <f t="shared" si="1"/>
        <v>464.00000000000006</v>
      </c>
    </row>
    <row r="18" spans="1:12" ht="15.75" x14ac:dyDescent="0.25">
      <c r="A18" s="16"/>
      <c r="B18" s="92">
        <v>114</v>
      </c>
      <c r="C18" s="95" t="s">
        <v>123</v>
      </c>
      <c r="D18" s="98">
        <v>391988</v>
      </c>
      <c r="E18" s="97" t="s">
        <v>28</v>
      </c>
      <c r="F18" s="98">
        <v>200</v>
      </c>
      <c r="G18" s="37">
        <v>5.4</v>
      </c>
      <c r="H18" s="14">
        <v>6.99</v>
      </c>
      <c r="I18" s="14">
        <v>4.6500000000000004</v>
      </c>
      <c r="J18" s="15">
        <f t="shared" si="0"/>
        <v>5.68</v>
      </c>
      <c r="K18" s="15">
        <f t="shared" si="1"/>
        <v>1136</v>
      </c>
    </row>
    <row r="19" spans="1:12" ht="31.5" x14ac:dyDescent="0.25">
      <c r="A19" s="16"/>
      <c r="B19" s="92">
        <v>115</v>
      </c>
      <c r="C19" s="95" t="s">
        <v>124</v>
      </c>
      <c r="D19" s="125">
        <v>419261</v>
      </c>
      <c r="E19" s="97" t="s">
        <v>28</v>
      </c>
      <c r="F19" s="98">
        <v>200</v>
      </c>
      <c r="G19" s="14">
        <v>6.96</v>
      </c>
      <c r="H19" s="14">
        <v>3.29</v>
      </c>
      <c r="I19" s="14">
        <v>9.59</v>
      </c>
      <c r="J19" s="24">
        <f t="shared" si="0"/>
        <v>6.6133333333333333</v>
      </c>
      <c r="K19" s="15">
        <f t="shared" si="1"/>
        <v>1322.6666666666667</v>
      </c>
    </row>
    <row r="20" spans="1:12" ht="31.5" x14ac:dyDescent="0.25">
      <c r="A20" s="16"/>
      <c r="B20" s="92">
        <v>116</v>
      </c>
      <c r="C20" s="95" t="s">
        <v>125</v>
      </c>
      <c r="D20" s="125">
        <v>279037</v>
      </c>
      <c r="E20" s="97" t="s">
        <v>28</v>
      </c>
      <c r="F20" s="98">
        <v>760</v>
      </c>
      <c r="G20" s="14">
        <v>0.47</v>
      </c>
      <c r="H20" s="14">
        <v>1.9</v>
      </c>
      <c r="I20" s="14">
        <v>1.19</v>
      </c>
      <c r="J20" s="15">
        <f t="shared" si="0"/>
        <v>1.1866666666666668</v>
      </c>
      <c r="K20" s="15">
        <f t="shared" si="1"/>
        <v>901.86666666666679</v>
      </c>
    </row>
    <row r="21" spans="1:12" ht="15.75" x14ac:dyDescent="0.25">
      <c r="A21" s="16"/>
      <c r="B21" s="92">
        <v>117</v>
      </c>
      <c r="C21" s="95" t="s">
        <v>126</v>
      </c>
      <c r="D21" s="125">
        <v>308725</v>
      </c>
      <c r="E21" s="97" t="s">
        <v>28</v>
      </c>
      <c r="F21" s="98">
        <v>500</v>
      </c>
      <c r="G21" s="37">
        <v>18.3</v>
      </c>
      <c r="H21" s="14">
        <v>21.38</v>
      </c>
      <c r="I21" s="14">
        <v>17.690000000000001</v>
      </c>
      <c r="J21" s="24">
        <f t="shared" si="0"/>
        <v>19.123333333333335</v>
      </c>
      <c r="K21" s="15">
        <f t="shared" si="1"/>
        <v>9561.6666666666679</v>
      </c>
    </row>
    <row r="22" spans="1:12" ht="31.5" x14ac:dyDescent="0.25">
      <c r="A22" s="16"/>
      <c r="B22" s="92">
        <v>118</v>
      </c>
      <c r="C22" s="95" t="s">
        <v>127</v>
      </c>
      <c r="D22" s="125">
        <v>419260</v>
      </c>
      <c r="E22" s="97" t="s">
        <v>28</v>
      </c>
      <c r="F22" s="98">
        <v>660</v>
      </c>
      <c r="G22" s="14">
        <v>2.99</v>
      </c>
      <c r="H22" s="14">
        <v>2.56</v>
      </c>
      <c r="I22" s="14">
        <v>2.99</v>
      </c>
      <c r="J22" s="15">
        <f t="shared" si="0"/>
        <v>2.8466666666666671</v>
      </c>
      <c r="K22" s="15">
        <f t="shared" si="1"/>
        <v>1878.8000000000004</v>
      </c>
      <c r="L22" t="s">
        <v>399</v>
      </c>
    </row>
    <row r="23" spans="1:12" ht="15.75" x14ac:dyDescent="0.25">
      <c r="A23" s="16"/>
      <c r="B23" s="92">
        <v>119</v>
      </c>
      <c r="C23" s="95" t="s">
        <v>128</v>
      </c>
      <c r="D23" s="125">
        <v>321184</v>
      </c>
      <c r="E23" s="98" t="s">
        <v>129</v>
      </c>
      <c r="F23" s="98">
        <v>200</v>
      </c>
      <c r="G23" s="14">
        <v>2.37</v>
      </c>
      <c r="H23" s="14">
        <v>5.3</v>
      </c>
      <c r="I23" s="14">
        <v>3.48</v>
      </c>
      <c r="J23" s="24">
        <f t="shared" si="0"/>
        <v>3.7166666666666668</v>
      </c>
      <c r="K23" s="15">
        <f t="shared" si="1"/>
        <v>743.33333333333337</v>
      </c>
    </row>
    <row r="24" spans="1:12" ht="31.5" x14ac:dyDescent="0.25">
      <c r="A24" s="16"/>
      <c r="B24" s="92">
        <v>120</v>
      </c>
      <c r="C24" s="95" t="s">
        <v>131</v>
      </c>
      <c r="D24" s="125">
        <v>62197</v>
      </c>
      <c r="E24" s="97" t="s">
        <v>28</v>
      </c>
      <c r="F24" s="98">
        <v>20</v>
      </c>
      <c r="G24" s="14">
        <v>24.9</v>
      </c>
      <c r="H24" s="14">
        <v>22.99</v>
      </c>
      <c r="I24" s="37">
        <v>21.79</v>
      </c>
      <c r="J24" s="15">
        <f t="shared" si="0"/>
        <v>23.22666666666667</v>
      </c>
      <c r="K24" s="15">
        <f t="shared" si="1"/>
        <v>464.53333333333342</v>
      </c>
    </row>
    <row r="25" spans="1:12" ht="15.75" x14ac:dyDescent="0.25">
      <c r="A25" s="16"/>
      <c r="B25" s="92">
        <v>121</v>
      </c>
      <c r="C25" s="95" t="s">
        <v>330</v>
      </c>
      <c r="D25" s="125">
        <v>32905</v>
      </c>
      <c r="E25" s="97" t="s">
        <v>28</v>
      </c>
      <c r="F25" s="98">
        <v>50</v>
      </c>
      <c r="G25" s="14">
        <v>59</v>
      </c>
      <c r="H25" s="14">
        <v>69</v>
      </c>
      <c r="I25" s="14">
        <v>57.9</v>
      </c>
      <c r="J25" s="24">
        <f t="shared" si="0"/>
        <v>61.966666666666669</v>
      </c>
      <c r="K25" s="15">
        <f t="shared" si="1"/>
        <v>3098.3333333333335</v>
      </c>
    </row>
    <row r="26" spans="1:12" ht="31.5" x14ac:dyDescent="0.25">
      <c r="A26" s="16"/>
      <c r="B26" s="92">
        <v>122</v>
      </c>
      <c r="C26" s="95" t="s">
        <v>261</v>
      </c>
      <c r="D26" s="125">
        <v>129062</v>
      </c>
      <c r="E26" s="97" t="s">
        <v>129</v>
      </c>
      <c r="F26" s="98">
        <v>10</v>
      </c>
      <c r="G26" s="37">
        <v>14.5</v>
      </c>
      <c r="H26" s="14">
        <v>13.01</v>
      </c>
      <c r="I26" s="14">
        <v>9.0299999999999994</v>
      </c>
      <c r="J26" s="24">
        <f t="shared" si="0"/>
        <v>12.18</v>
      </c>
      <c r="K26" s="15">
        <f t="shared" si="1"/>
        <v>121.8</v>
      </c>
    </row>
    <row r="27" spans="1:12" ht="15.75" x14ac:dyDescent="0.25">
      <c r="A27" s="16"/>
      <c r="B27" s="92">
        <v>123</v>
      </c>
      <c r="C27" s="95" t="s">
        <v>132</v>
      </c>
      <c r="D27" s="125">
        <v>30252</v>
      </c>
      <c r="E27" s="97" t="s">
        <v>28</v>
      </c>
      <c r="F27" s="98">
        <v>200</v>
      </c>
      <c r="G27" s="14">
        <v>2.2999999999999998</v>
      </c>
      <c r="H27" s="14">
        <v>1.45</v>
      </c>
      <c r="I27" s="14">
        <v>1.65</v>
      </c>
      <c r="J27" s="15">
        <f t="shared" si="0"/>
        <v>1.8</v>
      </c>
      <c r="K27" s="15">
        <f t="shared" si="1"/>
        <v>360</v>
      </c>
    </row>
    <row r="28" spans="1:12" ht="31.5" x14ac:dyDescent="0.25">
      <c r="A28" s="16"/>
      <c r="B28" s="92">
        <v>124</v>
      </c>
      <c r="C28" s="95" t="s">
        <v>133</v>
      </c>
      <c r="D28" s="125">
        <v>3271</v>
      </c>
      <c r="E28" s="97" t="s">
        <v>24</v>
      </c>
      <c r="F28" s="98">
        <v>100</v>
      </c>
      <c r="G28" s="14">
        <v>2.2000000000000002</v>
      </c>
      <c r="H28" s="14">
        <v>2.94</v>
      </c>
      <c r="I28" s="14">
        <v>2.99</v>
      </c>
      <c r="J28" s="24">
        <f t="shared" si="0"/>
        <v>2.7100000000000004</v>
      </c>
      <c r="K28" s="15">
        <f t="shared" si="1"/>
        <v>271.00000000000006</v>
      </c>
    </row>
    <row r="29" spans="1:12" ht="126" x14ac:dyDescent="0.25">
      <c r="A29" s="16"/>
      <c r="B29" s="92">
        <v>125</v>
      </c>
      <c r="C29" s="95" t="s">
        <v>331</v>
      </c>
      <c r="D29" s="125">
        <v>28479</v>
      </c>
      <c r="E29" s="97" t="s">
        <v>28</v>
      </c>
      <c r="F29" s="98">
        <v>100</v>
      </c>
      <c r="G29" s="14">
        <v>89.98</v>
      </c>
      <c r="H29" s="14">
        <v>84.5</v>
      </c>
      <c r="I29" s="14">
        <v>59.99</v>
      </c>
      <c r="J29" s="15">
        <f t="shared" si="0"/>
        <v>78.15666666666668</v>
      </c>
      <c r="K29" s="15">
        <f t="shared" si="1"/>
        <v>7815.6666666666679</v>
      </c>
    </row>
    <row r="30" spans="1:12" ht="15.75" x14ac:dyDescent="0.25">
      <c r="A30" s="16"/>
      <c r="B30" s="92">
        <v>126</v>
      </c>
      <c r="C30" s="95" t="s">
        <v>135</v>
      </c>
      <c r="D30" s="125">
        <v>47678</v>
      </c>
      <c r="E30" s="97" t="s">
        <v>136</v>
      </c>
      <c r="F30" s="98">
        <v>50</v>
      </c>
      <c r="G30" s="37">
        <v>45</v>
      </c>
      <c r="H30" s="14">
        <v>50</v>
      </c>
      <c r="I30" s="14">
        <v>53</v>
      </c>
      <c r="J30" s="24">
        <f t="shared" si="0"/>
        <v>49.333333333333336</v>
      </c>
      <c r="K30" s="15">
        <f t="shared" si="1"/>
        <v>2466.666666666667</v>
      </c>
    </row>
    <row r="31" spans="1:12" ht="15.75" x14ac:dyDescent="0.25">
      <c r="A31" s="16"/>
      <c r="B31" s="92">
        <v>127</v>
      </c>
      <c r="C31" s="95" t="s">
        <v>137</v>
      </c>
      <c r="D31" s="125">
        <v>47678</v>
      </c>
      <c r="E31" s="97" t="s">
        <v>136</v>
      </c>
      <c r="F31" s="98">
        <v>30</v>
      </c>
      <c r="G31" s="14">
        <v>15</v>
      </c>
      <c r="H31" s="14">
        <v>30</v>
      </c>
      <c r="I31" s="14">
        <v>20</v>
      </c>
      <c r="J31" s="15">
        <f t="shared" si="0"/>
        <v>21.666666666666668</v>
      </c>
      <c r="K31" s="15">
        <f t="shared" si="1"/>
        <v>650</v>
      </c>
    </row>
    <row r="32" spans="1:12" ht="31.5" x14ac:dyDescent="0.25">
      <c r="A32" s="16"/>
      <c r="B32" s="92">
        <v>128</v>
      </c>
      <c r="C32" s="95" t="s">
        <v>138</v>
      </c>
      <c r="D32" s="125">
        <v>27332</v>
      </c>
      <c r="E32" s="97" t="s">
        <v>38</v>
      </c>
      <c r="F32" s="99">
        <v>1000</v>
      </c>
      <c r="G32" s="14">
        <v>1.1000000000000001</v>
      </c>
      <c r="H32" s="14">
        <v>1</v>
      </c>
      <c r="I32" s="14">
        <v>0.9</v>
      </c>
      <c r="J32" s="24">
        <f t="shared" si="0"/>
        <v>1</v>
      </c>
      <c r="K32" s="15">
        <f t="shared" si="1"/>
        <v>1000</v>
      </c>
    </row>
    <row r="33" spans="1:12" ht="15.75" x14ac:dyDescent="0.25">
      <c r="A33" s="16"/>
      <c r="B33" s="92">
        <v>129</v>
      </c>
      <c r="C33" s="95" t="s">
        <v>139</v>
      </c>
      <c r="D33" s="125">
        <v>384006</v>
      </c>
      <c r="E33" s="97" t="s">
        <v>140</v>
      </c>
      <c r="F33" s="98">
        <v>100</v>
      </c>
      <c r="G33" s="14">
        <v>1.98</v>
      </c>
      <c r="H33" s="14">
        <v>0.65</v>
      </c>
      <c r="I33" s="14">
        <v>2.4</v>
      </c>
      <c r="J33" s="15">
        <f t="shared" si="0"/>
        <v>1.6766666666666665</v>
      </c>
      <c r="K33" s="15">
        <f t="shared" si="1"/>
        <v>167.66666666666666</v>
      </c>
    </row>
    <row r="34" spans="1:12" ht="31.5" x14ac:dyDescent="0.25">
      <c r="A34" s="16"/>
      <c r="B34" s="92">
        <v>130</v>
      </c>
      <c r="C34" s="95" t="s">
        <v>141</v>
      </c>
      <c r="D34" s="125">
        <v>232155</v>
      </c>
      <c r="E34" s="97" t="s">
        <v>140</v>
      </c>
      <c r="F34" s="98">
        <v>100</v>
      </c>
      <c r="G34" s="14">
        <v>1.1399999999999999</v>
      </c>
      <c r="H34" s="14">
        <v>1.34</v>
      </c>
      <c r="I34" s="14">
        <v>2.5</v>
      </c>
      <c r="J34" s="24">
        <f t="shared" si="0"/>
        <v>1.6600000000000001</v>
      </c>
      <c r="K34" s="15">
        <f t="shared" si="1"/>
        <v>166</v>
      </c>
    </row>
    <row r="35" spans="1:12" ht="31.5" x14ac:dyDescent="0.25">
      <c r="A35" s="16"/>
      <c r="B35" s="92">
        <v>131</v>
      </c>
      <c r="C35" s="95" t="s">
        <v>142</v>
      </c>
      <c r="D35" s="125">
        <v>364046</v>
      </c>
      <c r="E35" s="97" t="s">
        <v>140</v>
      </c>
      <c r="F35" s="98">
        <v>100</v>
      </c>
      <c r="G35" s="37">
        <v>0.78</v>
      </c>
      <c r="H35" s="14">
        <v>0.62</v>
      </c>
      <c r="I35" s="14">
        <v>0.56999999999999995</v>
      </c>
      <c r="J35" s="15">
        <f t="shared" si="0"/>
        <v>0.65666666666666662</v>
      </c>
      <c r="K35" s="15">
        <f t="shared" si="1"/>
        <v>65.666666666666657</v>
      </c>
    </row>
    <row r="36" spans="1:12" ht="31.5" x14ac:dyDescent="0.25">
      <c r="A36" s="16"/>
      <c r="B36" s="92">
        <v>132</v>
      </c>
      <c r="C36" s="95" t="s">
        <v>143</v>
      </c>
      <c r="D36" s="125">
        <v>364045</v>
      </c>
      <c r="E36" s="98" t="s">
        <v>140</v>
      </c>
      <c r="F36" s="98">
        <v>100</v>
      </c>
      <c r="G36" s="37">
        <v>1.92</v>
      </c>
      <c r="H36" s="14">
        <v>1.05</v>
      </c>
      <c r="I36" s="14">
        <v>1.3</v>
      </c>
      <c r="J36" s="24">
        <f t="shared" si="0"/>
        <v>1.4233333333333331</v>
      </c>
      <c r="K36" s="15">
        <f t="shared" si="1"/>
        <v>142.33333333333331</v>
      </c>
    </row>
    <row r="37" spans="1:12" ht="47.25" x14ac:dyDescent="0.25">
      <c r="A37" s="16"/>
      <c r="B37" s="92">
        <v>133</v>
      </c>
      <c r="C37" s="95" t="s">
        <v>144</v>
      </c>
      <c r="D37" s="125">
        <v>310233</v>
      </c>
      <c r="E37" s="98" t="s">
        <v>28</v>
      </c>
      <c r="F37" s="98">
        <v>100</v>
      </c>
      <c r="G37" s="37">
        <v>43.96</v>
      </c>
      <c r="H37" s="14">
        <v>42.33</v>
      </c>
      <c r="I37" s="14">
        <v>31</v>
      </c>
      <c r="J37" s="15">
        <f t="shared" si="0"/>
        <v>39.096666666666664</v>
      </c>
      <c r="K37" s="15">
        <f t="shared" si="1"/>
        <v>3909.6666666666665</v>
      </c>
    </row>
    <row r="38" spans="1:12" ht="47.25" x14ac:dyDescent="0.25">
      <c r="A38" s="16"/>
      <c r="B38" s="92">
        <v>134</v>
      </c>
      <c r="C38" s="95" t="s">
        <v>145</v>
      </c>
      <c r="D38" s="125">
        <v>329985</v>
      </c>
      <c r="E38" s="98" t="s">
        <v>28</v>
      </c>
      <c r="F38" s="98">
        <v>240</v>
      </c>
      <c r="G38" s="37">
        <v>17.28</v>
      </c>
      <c r="H38" s="14">
        <v>20.99</v>
      </c>
      <c r="I38" s="14">
        <v>14</v>
      </c>
      <c r="J38" s="15">
        <f t="shared" si="0"/>
        <v>17.423333333333332</v>
      </c>
      <c r="K38" s="15">
        <f t="shared" si="1"/>
        <v>4181.5999999999995</v>
      </c>
    </row>
    <row r="39" spans="1:12" ht="47.25" x14ac:dyDescent="0.25">
      <c r="A39" s="16"/>
      <c r="B39" s="92">
        <v>135</v>
      </c>
      <c r="C39" s="95" t="s">
        <v>146</v>
      </c>
      <c r="D39" s="125">
        <v>365838</v>
      </c>
      <c r="E39" s="98" t="s">
        <v>28</v>
      </c>
      <c r="F39" s="98">
        <v>100</v>
      </c>
      <c r="G39" s="37">
        <v>64.8</v>
      </c>
      <c r="H39" s="14">
        <v>95.9</v>
      </c>
      <c r="I39" s="14">
        <v>82.15</v>
      </c>
      <c r="J39" s="24">
        <f t="shared" si="0"/>
        <v>80.95</v>
      </c>
      <c r="K39" s="15">
        <f t="shared" si="1"/>
        <v>8095</v>
      </c>
    </row>
    <row r="40" spans="1:12" ht="31.5" x14ac:dyDescent="0.25">
      <c r="A40" s="16"/>
      <c r="B40" s="92">
        <v>136</v>
      </c>
      <c r="C40" s="95" t="s">
        <v>147</v>
      </c>
      <c r="D40" s="125">
        <v>32700</v>
      </c>
      <c r="E40" s="98" t="s">
        <v>38</v>
      </c>
      <c r="F40" s="98">
        <v>200</v>
      </c>
      <c r="G40" s="14">
        <v>13.02</v>
      </c>
      <c r="H40" s="14">
        <v>14.27</v>
      </c>
      <c r="I40" s="37">
        <v>22.3</v>
      </c>
      <c r="J40" s="15">
        <f t="shared" si="0"/>
        <v>16.53</v>
      </c>
      <c r="K40" s="15">
        <f t="shared" si="1"/>
        <v>3306</v>
      </c>
    </row>
    <row r="41" spans="1:12" ht="15.75" x14ac:dyDescent="0.25">
      <c r="A41" s="16"/>
      <c r="B41" s="92">
        <v>137</v>
      </c>
      <c r="C41" s="95" t="s">
        <v>148</v>
      </c>
      <c r="D41" s="125">
        <v>203144</v>
      </c>
      <c r="E41" s="98" t="s">
        <v>24</v>
      </c>
      <c r="F41" s="98">
        <v>230</v>
      </c>
      <c r="G41" s="14">
        <v>2</v>
      </c>
      <c r="H41" s="14">
        <v>2.1</v>
      </c>
      <c r="I41" s="37">
        <v>1.86</v>
      </c>
      <c r="J41" s="24">
        <f t="shared" si="0"/>
        <v>1.9866666666666666</v>
      </c>
      <c r="K41" s="15">
        <f t="shared" si="1"/>
        <v>456.93333333333334</v>
      </c>
    </row>
    <row r="42" spans="1:12" ht="15.75" x14ac:dyDescent="0.25">
      <c r="A42" s="16"/>
      <c r="B42" s="92">
        <v>138</v>
      </c>
      <c r="C42" s="95" t="s">
        <v>149</v>
      </c>
      <c r="D42" s="125">
        <v>203145</v>
      </c>
      <c r="E42" s="98" t="s">
        <v>24</v>
      </c>
      <c r="F42" s="98">
        <v>100</v>
      </c>
      <c r="G42" s="14">
        <v>8</v>
      </c>
      <c r="H42" s="14">
        <v>13.65</v>
      </c>
      <c r="I42" s="37">
        <v>16.13</v>
      </c>
      <c r="J42" s="15">
        <f t="shared" si="0"/>
        <v>12.593333333333334</v>
      </c>
      <c r="K42" s="15">
        <f t="shared" si="1"/>
        <v>1259.3333333333335</v>
      </c>
    </row>
    <row r="43" spans="1:12" ht="31.5" x14ac:dyDescent="0.25">
      <c r="A43" s="16"/>
      <c r="B43" s="92">
        <v>139</v>
      </c>
      <c r="C43" s="95" t="s">
        <v>150</v>
      </c>
      <c r="D43" s="125">
        <v>332121</v>
      </c>
      <c r="E43" s="98" t="s">
        <v>24</v>
      </c>
      <c r="F43" s="98">
        <v>100</v>
      </c>
      <c r="G43" s="14">
        <v>11.5</v>
      </c>
      <c r="H43" s="14">
        <v>8.4</v>
      </c>
      <c r="I43" s="37">
        <v>19.420000000000002</v>
      </c>
      <c r="J43" s="24">
        <f t="shared" si="0"/>
        <v>13.106666666666667</v>
      </c>
      <c r="K43" s="15">
        <f t="shared" si="1"/>
        <v>1310.6666666666667</v>
      </c>
    </row>
    <row r="44" spans="1:12" ht="31.5" x14ac:dyDescent="0.25">
      <c r="A44" s="45"/>
      <c r="B44" s="93">
        <v>140</v>
      </c>
      <c r="C44" s="95" t="s">
        <v>151</v>
      </c>
      <c r="D44" s="125">
        <v>365511</v>
      </c>
      <c r="E44" s="98" t="s">
        <v>24</v>
      </c>
      <c r="F44" s="98">
        <v>30</v>
      </c>
      <c r="G44" s="126">
        <v>12</v>
      </c>
      <c r="H44" s="126">
        <v>19.010000000000002</v>
      </c>
      <c r="I44" s="126">
        <v>22.3</v>
      </c>
      <c r="J44" s="24">
        <f t="shared" si="0"/>
        <v>17.77</v>
      </c>
      <c r="K44" s="15">
        <f t="shared" si="1"/>
        <v>533.1</v>
      </c>
    </row>
    <row r="45" spans="1:12" ht="157.5" x14ac:dyDescent="0.25">
      <c r="A45" s="7"/>
      <c r="B45" s="92">
        <v>141</v>
      </c>
      <c r="C45" s="95" t="s">
        <v>332</v>
      </c>
      <c r="D45" s="125">
        <v>34746</v>
      </c>
      <c r="E45" s="98" t="s">
        <v>140</v>
      </c>
      <c r="F45" s="98">
        <v>100</v>
      </c>
      <c r="G45" s="14">
        <v>7</v>
      </c>
      <c r="H45" s="14">
        <v>7.65</v>
      </c>
      <c r="I45" s="14">
        <v>6.99</v>
      </c>
      <c r="J45" s="24">
        <f t="shared" si="0"/>
        <v>7.2133333333333338</v>
      </c>
      <c r="K45" s="15">
        <f t="shared" si="1"/>
        <v>721.33333333333337</v>
      </c>
    </row>
    <row r="46" spans="1:12" ht="31.5" x14ac:dyDescent="0.25">
      <c r="A46" s="16"/>
      <c r="B46" s="92">
        <v>142</v>
      </c>
      <c r="C46" s="95" t="s">
        <v>395</v>
      </c>
      <c r="D46" s="125">
        <v>71404</v>
      </c>
      <c r="E46" s="98" t="s">
        <v>333</v>
      </c>
      <c r="F46" s="98">
        <v>200</v>
      </c>
      <c r="G46" s="14">
        <v>28</v>
      </c>
      <c r="H46" s="14">
        <v>27.7</v>
      </c>
      <c r="I46" s="14">
        <v>14.91</v>
      </c>
      <c r="J46" s="15">
        <f t="shared" si="0"/>
        <v>23.536666666666665</v>
      </c>
      <c r="K46" s="15">
        <f t="shared" si="1"/>
        <v>4707.333333333333</v>
      </c>
    </row>
    <row r="47" spans="1:12" ht="31.5" x14ac:dyDescent="0.25">
      <c r="A47" s="16"/>
      <c r="B47" s="92">
        <v>143</v>
      </c>
      <c r="C47" s="95" t="s">
        <v>153</v>
      </c>
      <c r="D47" s="127">
        <v>109770</v>
      </c>
      <c r="E47" s="98" t="s">
        <v>38</v>
      </c>
      <c r="F47" s="98">
        <v>50</v>
      </c>
      <c r="G47" s="14">
        <v>14.88</v>
      </c>
      <c r="H47" s="14">
        <v>10.93</v>
      </c>
      <c r="I47" s="14">
        <v>11</v>
      </c>
      <c r="J47" s="24">
        <f t="shared" si="0"/>
        <v>12.270000000000001</v>
      </c>
      <c r="K47" s="15">
        <f t="shared" si="1"/>
        <v>613.50000000000011</v>
      </c>
    </row>
    <row r="48" spans="1:12" ht="78.75" x14ac:dyDescent="0.25">
      <c r="A48" s="16"/>
      <c r="B48" s="92">
        <v>144</v>
      </c>
      <c r="C48" s="95" t="s">
        <v>154</v>
      </c>
      <c r="D48" s="127">
        <v>279720</v>
      </c>
      <c r="E48" s="97" t="s">
        <v>24</v>
      </c>
      <c r="F48" s="98">
        <v>10</v>
      </c>
      <c r="G48" s="14">
        <v>117.4</v>
      </c>
      <c r="H48" s="14">
        <v>119.16</v>
      </c>
      <c r="I48" s="14">
        <v>129</v>
      </c>
      <c r="J48" s="15">
        <f t="shared" si="0"/>
        <v>121.85333333333334</v>
      </c>
      <c r="K48" s="15">
        <f t="shared" si="1"/>
        <v>1218.5333333333333</v>
      </c>
      <c r="L48" s="58"/>
    </row>
    <row r="49" spans="1:14" ht="47.25" x14ac:dyDescent="0.25">
      <c r="A49" s="16"/>
      <c r="B49" s="92">
        <v>145</v>
      </c>
      <c r="C49" s="95" t="s">
        <v>334</v>
      </c>
      <c r="D49" s="125">
        <v>150572</v>
      </c>
      <c r="E49" s="97" t="s">
        <v>28</v>
      </c>
      <c r="F49" s="98">
        <v>196</v>
      </c>
      <c r="G49" s="14">
        <v>0.98</v>
      </c>
      <c r="H49" s="14">
        <v>0.85</v>
      </c>
      <c r="I49" s="14">
        <v>0.89</v>
      </c>
      <c r="J49" s="24">
        <f t="shared" si="0"/>
        <v>0.90666666666666673</v>
      </c>
      <c r="K49" s="15">
        <f t="shared" si="1"/>
        <v>177.70666666666668</v>
      </c>
    </row>
    <row r="50" spans="1:14" ht="63" x14ac:dyDescent="0.25">
      <c r="A50" s="16"/>
      <c r="B50" s="92">
        <v>146</v>
      </c>
      <c r="C50" s="95" t="s">
        <v>155</v>
      </c>
      <c r="D50" s="125">
        <v>275185</v>
      </c>
      <c r="E50" s="97" t="s">
        <v>28</v>
      </c>
      <c r="F50" s="98">
        <v>348</v>
      </c>
      <c r="G50" s="37">
        <v>0.27</v>
      </c>
      <c r="H50" s="14">
        <v>0.31</v>
      </c>
      <c r="I50" s="14">
        <v>0.33</v>
      </c>
      <c r="J50" s="15">
        <f t="shared" si="0"/>
        <v>0.3033333333333334</v>
      </c>
      <c r="K50" s="15">
        <f t="shared" si="1"/>
        <v>105.56000000000002</v>
      </c>
    </row>
    <row r="51" spans="1:14" ht="47.25" x14ac:dyDescent="0.25">
      <c r="A51" s="16"/>
      <c r="B51" s="92">
        <v>147</v>
      </c>
      <c r="C51" s="95" t="s">
        <v>156</v>
      </c>
      <c r="D51" s="125">
        <v>389774</v>
      </c>
      <c r="E51" s="97" t="s">
        <v>28</v>
      </c>
      <c r="F51" s="98">
        <v>288</v>
      </c>
      <c r="G51" s="37">
        <v>2.99</v>
      </c>
      <c r="H51" s="14">
        <v>3.09</v>
      </c>
      <c r="I51" s="14">
        <v>1.94</v>
      </c>
      <c r="J51" s="15">
        <f t="shared" si="0"/>
        <v>2.6733333333333333</v>
      </c>
      <c r="K51" s="15">
        <f t="shared" si="1"/>
        <v>769.92</v>
      </c>
    </row>
    <row r="52" spans="1:14" ht="47.25" x14ac:dyDescent="0.25">
      <c r="A52" s="16"/>
      <c r="B52" s="92">
        <v>148</v>
      </c>
      <c r="C52" s="95" t="s">
        <v>157</v>
      </c>
      <c r="D52" s="127">
        <v>389775</v>
      </c>
      <c r="E52" s="97" t="s">
        <v>28</v>
      </c>
      <c r="F52" s="98">
        <v>348</v>
      </c>
      <c r="G52" s="37">
        <v>2.69</v>
      </c>
      <c r="H52" s="14">
        <v>4.75</v>
      </c>
      <c r="I52" s="14">
        <v>3.01</v>
      </c>
      <c r="J52" s="24">
        <f t="shared" si="0"/>
        <v>3.4833333333333329</v>
      </c>
      <c r="K52" s="15">
        <f t="shared" si="1"/>
        <v>1212.1999999999998</v>
      </c>
    </row>
    <row r="53" spans="1:14" ht="47.25" x14ac:dyDescent="0.25">
      <c r="A53" s="16"/>
      <c r="B53" s="92">
        <v>149</v>
      </c>
      <c r="C53" s="95" t="s">
        <v>158</v>
      </c>
      <c r="D53" s="125">
        <v>252587</v>
      </c>
      <c r="E53" s="97" t="s">
        <v>28</v>
      </c>
      <c r="F53" s="98">
        <v>288</v>
      </c>
      <c r="G53" s="37">
        <v>2.86</v>
      </c>
      <c r="H53" s="14">
        <v>3.28</v>
      </c>
      <c r="I53" s="14">
        <v>2.5099999999999998</v>
      </c>
      <c r="J53" s="15">
        <f t="shared" si="0"/>
        <v>2.8833333333333329</v>
      </c>
      <c r="K53" s="15">
        <f t="shared" si="1"/>
        <v>830.39999999999986</v>
      </c>
    </row>
    <row r="54" spans="1:14" ht="15.75" x14ac:dyDescent="0.25">
      <c r="A54" s="16"/>
      <c r="B54" s="92">
        <v>150</v>
      </c>
      <c r="C54" s="95" t="s">
        <v>159</v>
      </c>
      <c r="D54" s="125">
        <v>242252</v>
      </c>
      <c r="E54" s="97" t="s">
        <v>28</v>
      </c>
      <c r="F54" s="98">
        <v>100</v>
      </c>
      <c r="G54" s="14">
        <v>4.3499999999999996</v>
      </c>
      <c r="H54" s="14">
        <v>3.2</v>
      </c>
      <c r="I54" s="14">
        <v>3.76</v>
      </c>
      <c r="J54" s="24">
        <f t="shared" si="0"/>
        <v>3.7699999999999996</v>
      </c>
      <c r="K54" s="15">
        <f t="shared" si="1"/>
        <v>376.99999999999994</v>
      </c>
    </row>
    <row r="55" spans="1:14" ht="47.25" x14ac:dyDescent="0.25">
      <c r="A55" s="16"/>
      <c r="B55" s="92">
        <v>151</v>
      </c>
      <c r="C55" s="95" t="s">
        <v>160</v>
      </c>
      <c r="D55" s="125">
        <v>150058</v>
      </c>
      <c r="E55" s="97" t="s">
        <v>28</v>
      </c>
      <c r="F55" s="98">
        <v>100</v>
      </c>
      <c r="G55" s="14">
        <v>12.44</v>
      </c>
      <c r="H55" s="14">
        <v>19.2</v>
      </c>
      <c r="I55" s="14">
        <v>14.59</v>
      </c>
      <c r="J55" s="15">
        <f t="shared" si="0"/>
        <v>15.410000000000002</v>
      </c>
      <c r="K55" s="15">
        <f t="shared" si="1"/>
        <v>1541.0000000000002</v>
      </c>
    </row>
    <row r="56" spans="1:14" ht="47.25" x14ac:dyDescent="0.25">
      <c r="A56" s="16"/>
      <c r="B56" s="92">
        <v>152</v>
      </c>
      <c r="C56" s="95" t="s">
        <v>161</v>
      </c>
      <c r="D56" s="125">
        <v>150058</v>
      </c>
      <c r="E56" s="98" t="s">
        <v>28</v>
      </c>
      <c r="F56" s="98">
        <v>200</v>
      </c>
      <c r="G56" s="14">
        <v>5.08</v>
      </c>
      <c r="H56" s="14">
        <v>5.89</v>
      </c>
      <c r="I56" s="14">
        <v>6.09</v>
      </c>
      <c r="J56" s="24">
        <f t="shared" si="0"/>
        <v>5.6866666666666665</v>
      </c>
      <c r="K56" s="15">
        <f t="shared" si="1"/>
        <v>1137.3333333333333</v>
      </c>
    </row>
    <row r="57" spans="1:14" ht="15.75" x14ac:dyDescent="0.25">
      <c r="A57" s="16"/>
      <c r="B57" s="92">
        <v>153</v>
      </c>
      <c r="C57" s="95" t="s">
        <v>162</v>
      </c>
      <c r="D57" s="125">
        <v>63320</v>
      </c>
      <c r="E57" s="98" t="s">
        <v>163</v>
      </c>
      <c r="F57" s="98">
        <v>100</v>
      </c>
      <c r="G57" s="14">
        <v>4.0999999999999996</v>
      </c>
      <c r="H57" s="14">
        <v>5.78</v>
      </c>
      <c r="I57" s="14">
        <v>4.32</v>
      </c>
      <c r="J57" s="15">
        <f t="shared" si="0"/>
        <v>4.7333333333333334</v>
      </c>
      <c r="K57" s="15">
        <f t="shared" si="1"/>
        <v>473.33333333333331</v>
      </c>
    </row>
    <row r="58" spans="1:14" ht="15.75" x14ac:dyDescent="0.25">
      <c r="A58" s="16"/>
      <c r="B58" s="92">
        <v>154</v>
      </c>
      <c r="C58" s="95" t="s">
        <v>164</v>
      </c>
      <c r="D58" s="125">
        <v>63320</v>
      </c>
      <c r="E58" s="98" t="s">
        <v>163</v>
      </c>
      <c r="F58" s="98">
        <v>100</v>
      </c>
      <c r="G58" s="14">
        <v>4.0999999999999996</v>
      </c>
      <c r="H58" s="14">
        <v>5.78</v>
      </c>
      <c r="I58" s="14">
        <v>4.32</v>
      </c>
      <c r="J58" s="24">
        <f t="shared" si="0"/>
        <v>4.7333333333333334</v>
      </c>
      <c r="K58" s="15">
        <f t="shared" si="1"/>
        <v>473.33333333333331</v>
      </c>
    </row>
    <row r="59" spans="1:14" ht="15.75" x14ac:dyDescent="0.25">
      <c r="A59" s="16"/>
      <c r="B59" s="92">
        <v>155</v>
      </c>
      <c r="C59" s="95" t="s">
        <v>165</v>
      </c>
      <c r="D59" s="125">
        <v>63320</v>
      </c>
      <c r="E59" s="97" t="s">
        <v>163</v>
      </c>
      <c r="F59" s="98">
        <v>100</v>
      </c>
      <c r="G59" s="14">
        <v>4.0999999999999996</v>
      </c>
      <c r="H59" s="14">
        <v>5.78</v>
      </c>
      <c r="I59" s="14">
        <v>4.32</v>
      </c>
      <c r="J59" s="15">
        <f t="shared" si="0"/>
        <v>4.7333333333333334</v>
      </c>
      <c r="K59" s="15">
        <f t="shared" si="1"/>
        <v>473.33333333333331</v>
      </c>
    </row>
    <row r="60" spans="1:14" ht="31.5" x14ac:dyDescent="0.25">
      <c r="A60" s="16"/>
      <c r="B60" s="92">
        <v>156</v>
      </c>
      <c r="C60" s="95" t="s">
        <v>166</v>
      </c>
      <c r="D60" s="125">
        <v>397768</v>
      </c>
      <c r="E60" s="98" t="s">
        <v>38</v>
      </c>
      <c r="F60" s="98">
        <v>300</v>
      </c>
      <c r="G60" s="14">
        <v>6.07</v>
      </c>
      <c r="H60" s="14">
        <v>4.8499999999999996</v>
      </c>
      <c r="I60" s="14">
        <v>5.13</v>
      </c>
      <c r="J60" s="24">
        <f t="shared" si="0"/>
        <v>5.3500000000000005</v>
      </c>
      <c r="K60" s="15">
        <f t="shared" si="1"/>
        <v>1605.0000000000002</v>
      </c>
      <c r="L60" s="58"/>
    </row>
    <row r="61" spans="1:14" ht="63" x14ac:dyDescent="0.25">
      <c r="A61" s="16"/>
      <c r="B61" s="92">
        <v>157</v>
      </c>
      <c r="C61" s="95" t="s">
        <v>335</v>
      </c>
      <c r="D61" s="125">
        <v>150871</v>
      </c>
      <c r="E61" s="97" t="s">
        <v>28</v>
      </c>
      <c r="F61" s="98">
        <v>400</v>
      </c>
      <c r="G61" s="14">
        <v>3.12</v>
      </c>
      <c r="H61" s="37">
        <v>4.25</v>
      </c>
      <c r="I61" s="14">
        <v>3.8</v>
      </c>
      <c r="J61" s="15">
        <f t="shared" si="0"/>
        <v>3.7233333333333332</v>
      </c>
      <c r="K61" s="15">
        <f t="shared" si="1"/>
        <v>1489.3333333333333</v>
      </c>
    </row>
    <row r="62" spans="1:14" ht="63" x14ac:dyDescent="0.25">
      <c r="A62" s="16"/>
      <c r="B62" s="92">
        <v>158</v>
      </c>
      <c r="C62" s="95" t="s">
        <v>336</v>
      </c>
      <c r="D62" s="125">
        <v>150871</v>
      </c>
      <c r="E62" s="97" t="s">
        <v>28</v>
      </c>
      <c r="F62" s="98">
        <v>400</v>
      </c>
      <c r="G62" s="14">
        <v>3.12</v>
      </c>
      <c r="H62" s="14">
        <v>4.25</v>
      </c>
      <c r="I62" s="14">
        <v>3.8</v>
      </c>
      <c r="J62" s="24">
        <f t="shared" si="0"/>
        <v>3.7233333333333332</v>
      </c>
      <c r="K62" s="15">
        <f t="shared" si="1"/>
        <v>1489.3333333333333</v>
      </c>
    </row>
    <row r="63" spans="1:14" ht="63" x14ac:dyDescent="0.25">
      <c r="A63" s="45"/>
      <c r="B63" s="93">
        <v>159</v>
      </c>
      <c r="C63" s="95" t="s">
        <v>337</v>
      </c>
      <c r="D63" s="127">
        <v>150871</v>
      </c>
      <c r="E63" s="97" t="s">
        <v>28</v>
      </c>
      <c r="F63" s="98">
        <v>400</v>
      </c>
      <c r="G63" s="14">
        <v>3.12</v>
      </c>
      <c r="H63" s="14">
        <v>4.25</v>
      </c>
      <c r="I63" s="14">
        <v>3.8</v>
      </c>
      <c r="J63" s="24">
        <f t="shared" si="0"/>
        <v>3.7233333333333332</v>
      </c>
      <c r="K63" s="15">
        <f t="shared" si="1"/>
        <v>1489.3333333333333</v>
      </c>
      <c r="N63" s="58"/>
    </row>
    <row r="64" spans="1:14" ht="63" x14ac:dyDescent="0.25">
      <c r="A64" s="16"/>
      <c r="B64" s="92">
        <v>160</v>
      </c>
      <c r="C64" s="95" t="s">
        <v>338</v>
      </c>
      <c r="D64" s="125">
        <v>150871</v>
      </c>
      <c r="E64" s="97" t="s">
        <v>28</v>
      </c>
      <c r="F64" s="98">
        <v>400</v>
      </c>
      <c r="G64" s="37">
        <v>3.12</v>
      </c>
      <c r="H64" s="14">
        <v>4.25</v>
      </c>
      <c r="I64" s="14">
        <v>3.8</v>
      </c>
      <c r="J64" s="15">
        <f t="shared" si="0"/>
        <v>3.7233333333333332</v>
      </c>
      <c r="K64" s="15">
        <f t="shared" si="1"/>
        <v>1489.3333333333333</v>
      </c>
    </row>
    <row r="65" spans="1:11" ht="110.25" x14ac:dyDescent="0.25">
      <c r="A65" s="16"/>
      <c r="B65" s="92">
        <v>161</v>
      </c>
      <c r="C65" s="95" t="s">
        <v>172</v>
      </c>
      <c r="D65" s="125">
        <v>55883</v>
      </c>
      <c r="E65" s="97" t="s">
        <v>28</v>
      </c>
      <c r="F65" s="98">
        <v>100</v>
      </c>
      <c r="G65" s="14">
        <v>4.49</v>
      </c>
      <c r="H65" s="14">
        <v>7.6</v>
      </c>
      <c r="I65" s="14">
        <v>6.3</v>
      </c>
      <c r="J65" s="24">
        <f t="shared" si="0"/>
        <v>6.13</v>
      </c>
      <c r="K65" s="15">
        <f t="shared" si="1"/>
        <v>613</v>
      </c>
    </row>
    <row r="66" spans="1:11" ht="15.75" x14ac:dyDescent="0.25">
      <c r="A66" s="16"/>
      <c r="B66" s="92">
        <v>162</v>
      </c>
      <c r="C66" s="95" t="s">
        <v>173</v>
      </c>
      <c r="D66" s="125">
        <v>150233</v>
      </c>
      <c r="E66" s="97" t="s">
        <v>28</v>
      </c>
      <c r="F66" s="98">
        <v>100</v>
      </c>
      <c r="G66" s="14">
        <v>7.79</v>
      </c>
      <c r="H66" s="14">
        <v>7.2</v>
      </c>
      <c r="I66" s="14">
        <v>9.6999999999999993</v>
      </c>
      <c r="J66" s="15">
        <f t="shared" si="0"/>
        <v>8.2299999999999986</v>
      </c>
      <c r="K66" s="15">
        <f t="shared" si="1"/>
        <v>822.99999999999989</v>
      </c>
    </row>
    <row r="67" spans="1:11" ht="15.75" x14ac:dyDescent="0.25">
      <c r="A67" s="16"/>
      <c r="B67" s="92">
        <v>163</v>
      </c>
      <c r="C67" s="95" t="s">
        <v>174</v>
      </c>
      <c r="D67" s="125">
        <v>137057</v>
      </c>
      <c r="E67" s="97" t="s">
        <v>106</v>
      </c>
      <c r="F67" s="98">
        <v>20</v>
      </c>
      <c r="G67" s="14">
        <v>6.99</v>
      </c>
      <c r="H67" s="14">
        <v>4.09</v>
      </c>
      <c r="I67" s="14">
        <v>4.2</v>
      </c>
      <c r="J67" s="24">
        <f t="shared" si="0"/>
        <v>5.0933333333333337</v>
      </c>
      <c r="K67" s="15">
        <f t="shared" si="1"/>
        <v>101.86666666666667</v>
      </c>
    </row>
    <row r="68" spans="1:11" ht="110.25" x14ac:dyDescent="0.25">
      <c r="A68" s="16"/>
      <c r="B68" s="92">
        <v>164</v>
      </c>
      <c r="C68" s="95" t="s">
        <v>339</v>
      </c>
      <c r="D68" s="125">
        <v>137057</v>
      </c>
      <c r="E68" s="97" t="s">
        <v>28</v>
      </c>
      <c r="F68" s="98">
        <v>100</v>
      </c>
      <c r="G68" s="14">
        <v>2.5</v>
      </c>
      <c r="H68" s="14">
        <v>2.8</v>
      </c>
      <c r="I68" s="14">
        <v>2.99</v>
      </c>
      <c r="J68" s="15">
        <f t="shared" si="0"/>
        <v>2.7633333333333332</v>
      </c>
      <c r="K68" s="15">
        <f t="shared" si="1"/>
        <v>276.33333333333331</v>
      </c>
    </row>
    <row r="69" spans="1:11" ht="63" x14ac:dyDescent="0.25">
      <c r="A69" s="16"/>
      <c r="B69" s="92">
        <v>165</v>
      </c>
      <c r="C69" s="95" t="s">
        <v>176</v>
      </c>
      <c r="D69" s="125">
        <v>137057</v>
      </c>
      <c r="E69" s="97" t="s">
        <v>129</v>
      </c>
      <c r="F69" s="98">
        <v>20</v>
      </c>
      <c r="G69" s="14">
        <v>169</v>
      </c>
      <c r="H69" s="14">
        <v>129.81</v>
      </c>
      <c r="I69" s="14">
        <v>99</v>
      </c>
      <c r="J69" s="24">
        <f t="shared" si="0"/>
        <v>132.60333333333332</v>
      </c>
      <c r="K69" s="15">
        <f t="shared" si="1"/>
        <v>2652.0666666666666</v>
      </c>
    </row>
    <row r="70" spans="1:11" ht="31.5" x14ac:dyDescent="0.25">
      <c r="A70" s="16"/>
      <c r="B70" s="92">
        <v>166</v>
      </c>
      <c r="C70" s="95" t="s">
        <v>177</v>
      </c>
      <c r="D70" s="125">
        <v>203529</v>
      </c>
      <c r="E70" s="97" t="s">
        <v>70</v>
      </c>
      <c r="F70" s="98">
        <v>500</v>
      </c>
      <c r="G70" s="14">
        <v>0.05</v>
      </c>
      <c r="H70" s="14">
        <v>0.06</v>
      </c>
      <c r="I70" s="14">
        <v>0.3</v>
      </c>
      <c r="J70" s="15">
        <f t="shared" si="0"/>
        <v>0.13666666666666666</v>
      </c>
      <c r="K70" s="15">
        <f t="shared" si="1"/>
        <v>68.333333333333329</v>
      </c>
    </row>
    <row r="71" spans="1:11" ht="31.5" x14ac:dyDescent="0.25">
      <c r="A71" s="16"/>
      <c r="B71" s="92">
        <v>167</v>
      </c>
      <c r="C71" s="95" t="s">
        <v>340</v>
      </c>
      <c r="D71" s="125">
        <v>203526</v>
      </c>
      <c r="E71" s="97" t="s">
        <v>70</v>
      </c>
      <c r="F71" s="98">
        <v>500</v>
      </c>
      <c r="G71" s="14">
        <v>0.05</v>
      </c>
      <c r="H71" s="14">
        <v>0.05</v>
      </c>
      <c r="I71" s="14">
        <v>0.3</v>
      </c>
      <c r="J71" s="24">
        <f t="shared" ref="J71:J115" si="2">AVERAGE(G71:I71)</f>
        <v>0.13333333333333333</v>
      </c>
      <c r="K71" s="15">
        <f t="shared" ref="K71:K115" si="3">(J71*F71)</f>
        <v>66.666666666666671</v>
      </c>
    </row>
    <row r="72" spans="1:11" ht="31.5" x14ac:dyDescent="0.25">
      <c r="A72" s="16"/>
      <c r="B72" s="92">
        <v>168</v>
      </c>
      <c r="C72" s="95" t="s">
        <v>178</v>
      </c>
      <c r="D72" s="125">
        <v>965</v>
      </c>
      <c r="E72" s="97" t="s">
        <v>129</v>
      </c>
      <c r="F72" s="98">
        <v>50</v>
      </c>
      <c r="G72" s="14">
        <v>25</v>
      </c>
      <c r="H72" s="14">
        <v>28.7</v>
      </c>
      <c r="I72" s="14">
        <v>15</v>
      </c>
      <c r="J72" s="15">
        <f t="shared" si="2"/>
        <v>22.900000000000002</v>
      </c>
      <c r="K72" s="15">
        <f t="shared" si="3"/>
        <v>1145</v>
      </c>
    </row>
    <row r="73" spans="1:11" ht="31.5" x14ac:dyDescent="0.25">
      <c r="A73" s="16"/>
      <c r="B73" s="92">
        <v>169</v>
      </c>
      <c r="C73" s="95" t="s">
        <v>180</v>
      </c>
      <c r="D73" s="125">
        <v>322034</v>
      </c>
      <c r="E73" s="97" t="s">
        <v>129</v>
      </c>
      <c r="F73" s="98">
        <v>100</v>
      </c>
      <c r="G73" s="14">
        <v>1</v>
      </c>
      <c r="H73" s="14">
        <v>0.87</v>
      </c>
      <c r="I73" s="14">
        <v>1.5</v>
      </c>
      <c r="J73" s="24">
        <f t="shared" si="2"/>
        <v>1.1233333333333333</v>
      </c>
      <c r="K73" s="15">
        <f t="shared" si="3"/>
        <v>112.33333333333333</v>
      </c>
    </row>
    <row r="74" spans="1:11" ht="15.75" x14ac:dyDescent="0.25">
      <c r="A74" s="16"/>
      <c r="B74" s="92">
        <v>170</v>
      </c>
      <c r="C74" s="95" t="s">
        <v>181</v>
      </c>
      <c r="D74" s="125">
        <v>965</v>
      </c>
      <c r="E74" s="97" t="s">
        <v>70</v>
      </c>
      <c r="F74" s="98">
        <v>3000</v>
      </c>
      <c r="G74" s="14">
        <v>0.24</v>
      </c>
      <c r="H74" s="14">
        <v>0.15</v>
      </c>
      <c r="I74" s="14">
        <v>0.17</v>
      </c>
      <c r="J74" s="15">
        <f t="shared" si="2"/>
        <v>0.18666666666666668</v>
      </c>
      <c r="K74" s="15">
        <f t="shared" si="3"/>
        <v>560</v>
      </c>
    </row>
    <row r="75" spans="1:11" ht="31.5" x14ac:dyDescent="0.25">
      <c r="A75" s="16"/>
      <c r="B75" s="92">
        <v>171</v>
      </c>
      <c r="C75" s="95" t="s">
        <v>262</v>
      </c>
      <c r="D75" s="125">
        <v>150405</v>
      </c>
      <c r="E75" s="97" t="s">
        <v>38</v>
      </c>
      <c r="F75" s="98">
        <v>100</v>
      </c>
      <c r="G75" s="37">
        <v>30.09</v>
      </c>
      <c r="H75" s="37">
        <v>32.9</v>
      </c>
      <c r="I75" s="37">
        <v>35.909999999999997</v>
      </c>
      <c r="J75" s="24">
        <f t="shared" si="2"/>
        <v>32.966666666666661</v>
      </c>
      <c r="K75" s="15">
        <f t="shared" si="3"/>
        <v>3296.6666666666661</v>
      </c>
    </row>
    <row r="76" spans="1:11" ht="47.25" x14ac:dyDescent="0.25">
      <c r="A76" s="16"/>
      <c r="B76" s="92">
        <v>172</v>
      </c>
      <c r="C76" s="95" t="s">
        <v>182</v>
      </c>
      <c r="D76" s="125">
        <v>965</v>
      </c>
      <c r="E76" s="97" t="s">
        <v>15</v>
      </c>
      <c r="F76" s="98">
        <v>200</v>
      </c>
      <c r="G76" s="14">
        <v>47.28</v>
      </c>
      <c r="H76" s="14">
        <v>40</v>
      </c>
      <c r="I76" s="14">
        <v>44.09</v>
      </c>
      <c r="J76" s="15">
        <f t="shared" si="2"/>
        <v>43.79</v>
      </c>
      <c r="K76" s="15">
        <f t="shared" si="3"/>
        <v>8758</v>
      </c>
    </row>
    <row r="77" spans="1:11" ht="31.5" x14ac:dyDescent="0.25">
      <c r="A77" s="16"/>
      <c r="B77" s="92">
        <v>173</v>
      </c>
      <c r="C77" s="95" t="s">
        <v>183</v>
      </c>
      <c r="D77" s="125">
        <v>150530</v>
      </c>
      <c r="E77" s="97" t="s">
        <v>129</v>
      </c>
      <c r="F77" s="98">
        <v>100</v>
      </c>
      <c r="G77" s="14">
        <v>38.22</v>
      </c>
      <c r="H77" s="14">
        <v>46.76</v>
      </c>
      <c r="I77" s="14">
        <v>44.2</v>
      </c>
      <c r="J77" s="15">
        <f t="shared" si="2"/>
        <v>43.06</v>
      </c>
      <c r="K77" s="15">
        <f t="shared" si="3"/>
        <v>4306</v>
      </c>
    </row>
    <row r="78" spans="1:11" ht="31.5" x14ac:dyDescent="0.25">
      <c r="A78" s="16"/>
      <c r="B78" s="92">
        <v>174</v>
      </c>
      <c r="C78" s="95" t="s">
        <v>184</v>
      </c>
      <c r="D78" s="125">
        <v>150530</v>
      </c>
      <c r="E78" s="97" t="s">
        <v>129</v>
      </c>
      <c r="F78" s="98">
        <v>100</v>
      </c>
      <c r="G78" s="14">
        <v>76.459999999999994</v>
      </c>
      <c r="H78" s="14">
        <v>139.99</v>
      </c>
      <c r="I78" s="14">
        <v>84.99</v>
      </c>
      <c r="J78" s="24">
        <f t="shared" si="2"/>
        <v>100.48</v>
      </c>
      <c r="K78" s="15">
        <f t="shared" si="3"/>
        <v>10048</v>
      </c>
    </row>
    <row r="79" spans="1:11" ht="31.5" x14ac:dyDescent="0.25">
      <c r="A79" s="16"/>
      <c r="B79" s="92">
        <v>175</v>
      </c>
      <c r="C79" s="95" t="s">
        <v>185</v>
      </c>
      <c r="D79" s="125">
        <v>965</v>
      </c>
      <c r="E79" s="97" t="s">
        <v>186</v>
      </c>
      <c r="F79" s="98">
        <v>10</v>
      </c>
      <c r="G79" s="14">
        <v>138.5</v>
      </c>
      <c r="H79" s="14">
        <v>170.99</v>
      </c>
      <c r="I79" s="14">
        <v>160</v>
      </c>
      <c r="J79" s="15">
        <f t="shared" si="2"/>
        <v>156.49666666666667</v>
      </c>
      <c r="K79" s="15">
        <f t="shared" si="3"/>
        <v>1564.9666666666667</v>
      </c>
    </row>
    <row r="80" spans="1:11" ht="31.5" x14ac:dyDescent="0.25">
      <c r="A80" s="16"/>
      <c r="B80" s="92">
        <v>176</v>
      </c>
      <c r="C80" s="95" t="s">
        <v>341</v>
      </c>
      <c r="D80" s="125">
        <v>965</v>
      </c>
      <c r="E80" s="97" t="s">
        <v>38</v>
      </c>
      <c r="F80" s="99">
        <v>1000</v>
      </c>
      <c r="G80" s="14">
        <v>34.85</v>
      </c>
      <c r="H80" s="14">
        <v>36.299999999999997</v>
      </c>
      <c r="I80" s="14">
        <v>35.4</v>
      </c>
      <c r="J80" s="24">
        <f t="shared" si="2"/>
        <v>35.516666666666673</v>
      </c>
      <c r="K80" s="15">
        <f t="shared" si="3"/>
        <v>35516.666666666672</v>
      </c>
    </row>
    <row r="81" spans="1:14" ht="31.5" x14ac:dyDescent="0.25">
      <c r="A81" s="16"/>
      <c r="B81" s="92">
        <v>177</v>
      </c>
      <c r="C81" s="94" t="s">
        <v>342</v>
      </c>
      <c r="D81" s="128">
        <v>246243</v>
      </c>
      <c r="E81" s="97" t="s">
        <v>38</v>
      </c>
      <c r="F81" s="98">
        <v>500</v>
      </c>
      <c r="G81" s="37">
        <v>15</v>
      </c>
      <c r="H81" s="14">
        <v>13</v>
      </c>
      <c r="I81" s="14">
        <v>12.34</v>
      </c>
      <c r="J81" s="15">
        <f t="shared" si="2"/>
        <v>13.446666666666667</v>
      </c>
      <c r="K81" s="15">
        <f t="shared" si="3"/>
        <v>6723.3333333333339</v>
      </c>
      <c r="L81" t="s">
        <v>399</v>
      </c>
    </row>
    <row r="82" spans="1:14" ht="31.5" x14ac:dyDescent="0.25">
      <c r="A82" s="16"/>
      <c r="B82" s="92">
        <v>178</v>
      </c>
      <c r="C82" s="95" t="s">
        <v>187</v>
      </c>
      <c r="D82" s="125">
        <v>264248</v>
      </c>
      <c r="E82" s="97" t="s">
        <v>70</v>
      </c>
      <c r="F82" s="98">
        <v>5000</v>
      </c>
      <c r="G82" s="37">
        <v>2.11</v>
      </c>
      <c r="H82" s="14">
        <v>1.02</v>
      </c>
      <c r="I82" s="14">
        <v>1</v>
      </c>
      <c r="J82" s="24">
        <f t="shared" si="2"/>
        <v>1.3766666666666667</v>
      </c>
      <c r="K82" s="15">
        <f t="shared" si="3"/>
        <v>6883.3333333333339</v>
      </c>
    </row>
    <row r="83" spans="1:14" ht="15.75" x14ac:dyDescent="0.25">
      <c r="A83" s="16"/>
      <c r="B83" s="92">
        <v>179</v>
      </c>
      <c r="C83" s="95" t="s">
        <v>188</v>
      </c>
      <c r="D83" s="125">
        <v>271493</v>
      </c>
      <c r="E83" s="97" t="s">
        <v>38</v>
      </c>
      <c r="F83" s="99">
        <v>2000</v>
      </c>
      <c r="G83" s="14">
        <v>14</v>
      </c>
      <c r="H83" s="14">
        <v>13.99</v>
      </c>
      <c r="I83" s="14">
        <v>10.5</v>
      </c>
      <c r="J83" s="24">
        <f t="shared" si="2"/>
        <v>12.83</v>
      </c>
      <c r="K83" s="15">
        <f t="shared" si="3"/>
        <v>25660</v>
      </c>
    </row>
    <row r="84" spans="1:14" ht="31.5" x14ac:dyDescent="0.25">
      <c r="A84" s="16"/>
      <c r="B84" s="92">
        <v>180</v>
      </c>
      <c r="C84" s="96" t="s">
        <v>343</v>
      </c>
      <c r="D84" s="125">
        <v>271491</v>
      </c>
      <c r="E84" s="97" t="s">
        <v>38</v>
      </c>
      <c r="F84" s="99">
        <v>3000</v>
      </c>
      <c r="G84" s="14">
        <v>19.899999999999999</v>
      </c>
      <c r="H84" s="14">
        <v>12.54</v>
      </c>
      <c r="I84" s="14">
        <v>16.5</v>
      </c>
      <c r="J84" s="24">
        <f t="shared" si="2"/>
        <v>16.313333333333333</v>
      </c>
      <c r="K84" s="15">
        <f t="shared" si="3"/>
        <v>48940</v>
      </c>
    </row>
    <row r="85" spans="1:14" ht="31.5" x14ac:dyDescent="0.25">
      <c r="A85" s="16"/>
      <c r="B85" s="92">
        <v>181</v>
      </c>
      <c r="C85" s="96" t="s">
        <v>344</v>
      </c>
      <c r="D85" s="125">
        <v>230781</v>
      </c>
      <c r="E85" s="97" t="s">
        <v>70</v>
      </c>
      <c r="F85" s="99">
        <v>2000</v>
      </c>
      <c r="G85" s="129">
        <v>8.1000000000000003E-2</v>
      </c>
      <c r="H85" s="129">
        <v>0.08</v>
      </c>
      <c r="I85" s="129">
        <v>8.4000000000000005E-2</v>
      </c>
      <c r="J85" s="115">
        <f t="shared" si="2"/>
        <v>8.1666666666666665E-2</v>
      </c>
      <c r="K85" s="15">
        <f t="shared" si="3"/>
        <v>163.33333333333334</v>
      </c>
    </row>
    <row r="86" spans="1:14" ht="15.75" x14ac:dyDescent="0.25">
      <c r="A86" s="16"/>
      <c r="B86" s="92">
        <v>182</v>
      </c>
      <c r="C86" s="96" t="s">
        <v>345</v>
      </c>
      <c r="D86" s="125">
        <v>299040</v>
      </c>
      <c r="E86" s="97" t="s">
        <v>70</v>
      </c>
      <c r="F86" s="99">
        <v>5000</v>
      </c>
      <c r="G86" s="129">
        <v>7.8E-2</v>
      </c>
      <c r="H86" s="14">
        <v>1</v>
      </c>
      <c r="I86" s="129">
        <v>0.67600000000000005</v>
      </c>
      <c r="J86" s="24">
        <f t="shared" si="2"/>
        <v>0.58466666666666667</v>
      </c>
      <c r="K86" s="15">
        <f t="shared" si="3"/>
        <v>2923.3333333333335</v>
      </c>
    </row>
    <row r="87" spans="1:14" ht="252" x14ac:dyDescent="0.25">
      <c r="A87" s="16"/>
      <c r="B87" s="92">
        <v>183</v>
      </c>
      <c r="C87" s="95" t="s">
        <v>346</v>
      </c>
      <c r="D87" s="125">
        <v>965</v>
      </c>
      <c r="E87" s="97" t="s">
        <v>38</v>
      </c>
      <c r="F87" s="98">
        <v>3000</v>
      </c>
      <c r="G87" s="14">
        <v>11.734999999999999</v>
      </c>
      <c r="H87" s="14">
        <v>11.77</v>
      </c>
      <c r="I87" s="14">
        <v>10.3</v>
      </c>
      <c r="J87" s="15">
        <f t="shared" si="2"/>
        <v>11.268333333333333</v>
      </c>
      <c r="K87" s="15">
        <f t="shared" si="3"/>
        <v>33805</v>
      </c>
    </row>
    <row r="88" spans="1:14" ht="31.5" x14ac:dyDescent="0.25">
      <c r="A88" s="16"/>
      <c r="B88" s="92">
        <v>184</v>
      </c>
      <c r="C88" s="95" t="s">
        <v>347</v>
      </c>
      <c r="D88" s="125">
        <v>965</v>
      </c>
      <c r="E88" s="97" t="s">
        <v>24</v>
      </c>
      <c r="F88" s="98">
        <v>150</v>
      </c>
      <c r="G88" s="14">
        <v>74.16</v>
      </c>
      <c r="H88" s="14">
        <v>28.8</v>
      </c>
      <c r="I88" s="14">
        <v>31.1</v>
      </c>
      <c r="J88" s="24">
        <f t="shared" si="2"/>
        <v>44.686666666666667</v>
      </c>
      <c r="K88" s="15">
        <f t="shared" si="3"/>
        <v>6703</v>
      </c>
    </row>
    <row r="89" spans="1:14" ht="31.5" x14ac:dyDescent="0.25">
      <c r="A89" s="16"/>
      <c r="B89" s="92">
        <v>185</v>
      </c>
      <c r="C89" s="94" t="s">
        <v>348</v>
      </c>
      <c r="D89" s="128">
        <v>965</v>
      </c>
      <c r="E89" s="97" t="s">
        <v>38</v>
      </c>
      <c r="F89" s="98">
        <v>100</v>
      </c>
      <c r="G89" s="129">
        <v>1.7649999999999999</v>
      </c>
      <c r="H89" s="14">
        <v>2.4500000000000002</v>
      </c>
      <c r="I89" s="14">
        <v>3.99</v>
      </c>
      <c r="J89" s="15">
        <f t="shared" si="2"/>
        <v>2.7349999999999999</v>
      </c>
      <c r="K89" s="15">
        <f t="shared" si="3"/>
        <v>273.5</v>
      </c>
    </row>
    <row r="90" spans="1:14" ht="31.5" x14ac:dyDescent="0.25">
      <c r="A90" s="16"/>
      <c r="B90" s="92">
        <v>186</v>
      </c>
      <c r="C90" s="94" t="s">
        <v>349</v>
      </c>
      <c r="D90" s="128">
        <v>965</v>
      </c>
      <c r="E90" s="97" t="s">
        <v>350</v>
      </c>
      <c r="F90" s="99">
        <v>2000</v>
      </c>
      <c r="G90" s="129">
        <v>0.152</v>
      </c>
      <c r="H90" s="14">
        <v>0.18</v>
      </c>
      <c r="I90" s="14">
        <v>0.2</v>
      </c>
      <c r="J90" s="15">
        <f t="shared" si="2"/>
        <v>0.17733333333333334</v>
      </c>
      <c r="K90" s="15">
        <f t="shared" si="3"/>
        <v>354.66666666666669</v>
      </c>
    </row>
    <row r="91" spans="1:14" ht="31.5" x14ac:dyDescent="0.25">
      <c r="A91" s="16"/>
      <c r="B91" s="92">
        <v>187</v>
      </c>
      <c r="C91" s="94" t="s">
        <v>263</v>
      </c>
      <c r="D91" s="128">
        <v>965</v>
      </c>
      <c r="E91" s="97" t="s">
        <v>38</v>
      </c>
      <c r="F91" s="98">
        <v>100</v>
      </c>
      <c r="G91" s="14">
        <v>7.6</v>
      </c>
      <c r="H91" s="14">
        <v>9</v>
      </c>
      <c r="I91" s="14">
        <v>10</v>
      </c>
      <c r="J91" s="24">
        <f t="shared" si="2"/>
        <v>8.8666666666666671</v>
      </c>
      <c r="K91" s="15">
        <f t="shared" si="3"/>
        <v>886.66666666666674</v>
      </c>
    </row>
    <row r="92" spans="1:14" ht="31.5" x14ac:dyDescent="0.25">
      <c r="A92" s="16"/>
      <c r="B92" s="92">
        <v>188</v>
      </c>
      <c r="C92" s="94" t="s">
        <v>276</v>
      </c>
      <c r="D92" s="128">
        <v>138282</v>
      </c>
      <c r="E92" s="97" t="s">
        <v>28</v>
      </c>
      <c r="F92" s="98">
        <v>250</v>
      </c>
      <c r="G92" s="14">
        <v>1.0900000000000001</v>
      </c>
      <c r="H92" s="14">
        <v>0.81</v>
      </c>
      <c r="I92" s="14">
        <v>1.2</v>
      </c>
      <c r="J92" s="15">
        <f t="shared" si="2"/>
        <v>1.0333333333333334</v>
      </c>
      <c r="K92" s="15">
        <f t="shared" si="3"/>
        <v>258.33333333333337</v>
      </c>
      <c r="L92" t="s">
        <v>400</v>
      </c>
    </row>
    <row r="93" spans="1:14" ht="15.75" x14ac:dyDescent="0.25">
      <c r="A93" s="16"/>
      <c r="B93" s="92">
        <v>189</v>
      </c>
      <c r="C93" s="95" t="s">
        <v>192</v>
      </c>
      <c r="D93" s="125">
        <v>138282</v>
      </c>
      <c r="E93" s="97" t="s">
        <v>28</v>
      </c>
      <c r="F93" s="98">
        <v>500</v>
      </c>
      <c r="G93" s="37">
        <v>0.37</v>
      </c>
      <c r="H93" s="37">
        <v>0.49</v>
      </c>
      <c r="I93" s="37">
        <v>0.56000000000000005</v>
      </c>
      <c r="J93" s="24">
        <f t="shared" si="2"/>
        <v>0.47333333333333333</v>
      </c>
      <c r="K93" s="15">
        <f t="shared" si="3"/>
        <v>236.66666666666666</v>
      </c>
    </row>
    <row r="94" spans="1:14" ht="31.5" x14ac:dyDescent="0.25">
      <c r="A94" s="16"/>
      <c r="B94" s="92">
        <v>190</v>
      </c>
      <c r="C94" s="95" t="s">
        <v>193</v>
      </c>
      <c r="D94" s="125">
        <v>138282</v>
      </c>
      <c r="E94" s="97" t="s">
        <v>28</v>
      </c>
      <c r="F94" s="98">
        <v>450</v>
      </c>
      <c r="G94" s="14">
        <v>2.93</v>
      </c>
      <c r="H94" s="14">
        <v>3.4</v>
      </c>
      <c r="I94" s="14">
        <v>2.08</v>
      </c>
      <c r="J94" s="15">
        <f t="shared" si="2"/>
        <v>2.8033333333333332</v>
      </c>
      <c r="K94" s="15">
        <f t="shared" si="3"/>
        <v>1261.5</v>
      </c>
    </row>
    <row r="95" spans="1:14" ht="63" x14ac:dyDescent="0.25">
      <c r="A95" s="16"/>
      <c r="B95" s="92">
        <v>191</v>
      </c>
      <c r="C95" s="95" t="s">
        <v>194</v>
      </c>
      <c r="D95" s="125">
        <v>138282</v>
      </c>
      <c r="E95" s="98" t="s">
        <v>28</v>
      </c>
      <c r="F95" s="98">
        <v>500</v>
      </c>
      <c r="G95" s="14">
        <v>4.6399999999999997</v>
      </c>
      <c r="H95" s="14">
        <v>5.84</v>
      </c>
      <c r="I95" s="14">
        <v>5.37</v>
      </c>
      <c r="J95" s="24">
        <f t="shared" si="2"/>
        <v>5.2833333333333341</v>
      </c>
      <c r="K95" s="15">
        <f t="shared" si="3"/>
        <v>2641.666666666667</v>
      </c>
    </row>
    <row r="96" spans="1:14" ht="47.25" x14ac:dyDescent="0.25">
      <c r="A96" s="16"/>
      <c r="B96" s="92">
        <v>192</v>
      </c>
      <c r="C96" s="95" t="s">
        <v>195</v>
      </c>
      <c r="D96" s="125">
        <v>138282</v>
      </c>
      <c r="E96" s="98" t="s">
        <v>28</v>
      </c>
      <c r="F96" s="98">
        <v>400</v>
      </c>
      <c r="G96" s="14">
        <v>1.98</v>
      </c>
      <c r="H96" s="14">
        <v>2.65</v>
      </c>
      <c r="I96" s="14">
        <v>2.4500000000000002</v>
      </c>
      <c r="J96" s="15">
        <f t="shared" si="2"/>
        <v>2.36</v>
      </c>
      <c r="K96" s="15">
        <f t="shared" si="3"/>
        <v>944</v>
      </c>
      <c r="N96" t="s">
        <v>399</v>
      </c>
    </row>
    <row r="97" spans="1:12" ht="47.25" x14ac:dyDescent="0.25">
      <c r="A97" s="16"/>
      <c r="B97" s="92">
        <v>193</v>
      </c>
      <c r="C97" s="95" t="s">
        <v>196</v>
      </c>
      <c r="D97" s="125">
        <v>138282</v>
      </c>
      <c r="E97" s="98" t="s">
        <v>28</v>
      </c>
      <c r="F97" s="98">
        <v>400</v>
      </c>
      <c r="G97" s="37">
        <v>1.98</v>
      </c>
      <c r="H97" s="14">
        <v>2.65</v>
      </c>
      <c r="I97" s="14">
        <v>2.4500000000000002</v>
      </c>
      <c r="J97" s="24">
        <f t="shared" si="2"/>
        <v>2.36</v>
      </c>
      <c r="K97" s="15">
        <f t="shared" si="3"/>
        <v>944</v>
      </c>
    </row>
    <row r="98" spans="1:12" ht="47.25" x14ac:dyDescent="0.25">
      <c r="A98" s="16"/>
      <c r="B98" s="92">
        <v>194</v>
      </c>
      <c r="C98" s="95" t="s">
        <v>197</v>
      </c>
      <c r="D98" s="125">
        <v>138282</v>
      </c>
      <c r="E98" s="98" t="s">
        <v>28</v>
      </c>
      <c r="F98" s="98">
        <v>400</v>
      </c>
      <c r="G98" s="14">
        <v>1.98</v>
      </c>
      <c r="H98" s="14">
        <v>2.65</v>
      </c>
      <c r="I98" s="14">
        <v>2.4500000000000002</v>
      </c>
      <c r="J98" s="15">
        <f t="shared" si="2"/>
        <v>2.36</v>
      </c>
      <c r="K98" s="15">
        <f t="shared" si="3"/>
        <v>944</v>
      </c>
    </row>
    <row r="99" spans="1:12" ht="47.25" x14ac:dyDescent="0.25">
      <c r="A99" s="16"/>
      <c r="B99" s="92">
        <v>195</v>
      </c>
      <c r="C99" s="95" t="s">
        <v>198</v>
      </c>
      <c r="D99" s="125">
        <v>138282</v>
      </c>
      <c r="E99" s="98" t="s">
        <v>28</v>
      </c>
      <c r="F99" s="98">
        <v>400</v>
      </c>
      <c r="G99" s="14">
        <v>1.98</v>
      </c>
      <c r="H99" s="14">
        <v>2.65</v>
      </c>
      <c r="I99" s="14">
        <v>2.4500000000000002</v>
      </c>
      <c r="J99" s="24">
        <f t="shared" si="2"/>
        <v>2.36</v>
      </c>
      <c r="K99" s="15">
        <f t="shared" si="3"/>
        <v>944</v>
      </c>
    </row>
    <row r="100" spans="1:12" ht="47.25" x14ac:dyDescent="0.25">
      <c r="A100" s="16"/>
      <c r="B100" s="92">
        <v>196</v>
      </c>
      <c r="C100" s="95" t="s">
        <v>199</v>
      </c>
      <c r="D100" s="125">
        <v>138282</v>
      </c>
      <c r="E100" s="98" t="s">
        <v>28</v>
      </c>
      <c r="F100" s="98">
        <v>400</v>
      </c>
      <c r="G100" s="37">
        <v>1.98</v>
      </c>
      <c r="H100" s="14">
        <v>2.65</v>
      </c>
      <c r="I100" s="14">
        <v>2.4500000000000002</v>
      </c>
      <c r="J100" s="15">
        <f t="shared" si="2"/>
        <v>2.36</v>
      </c>
      <c r="K100" s="15">
        <f t="shared" si="3"/>
        <v>944</v>
      </c>
    </row>
    <row r="101" spans="1:12" ht="31.5" x14ac:dyDescent="0.25">
      <c r="A101" s="16"/>
      <c r="B101" s="92">
        <v>197</v>
      </c>
      <c r="C101" s="95" t="s">
        <v>200</v>
      </c>
      <c r="D101" s="125">
        <v>138282</v>
      </c>
      <c r="E101" s="98" t="s">
        <v>28</v>
      </c>
      <c r="F101" s="98">
        <v>400</v>
      </c>
      <c r="G101" s="37">
        <v>1.25</v>
      </c>
      <c r="H101" s="14">
        <v>1.02</v>
      </c>
      <c r="I101" s="14">
        <v>1.2</v>
      </c>
      <c r="J101" s="24">
        <f t="shared" si="2"/>
        <v>1.1566666666666665</v>
      </c>
      <c r="K101" s="15">
        <f t="shared" si="3"/>
        <v>462.66666666666663</v>
      </c>
    </row>
    <row r="102" spans="1:12" ht="47.25" x14ac:dyDescent="0.25">
      <c r="A102" s="16"/>
      <c r="B102" s="92">
        <v>198</v>
      </c>
      <c r="C102" s="95" t="s">
        <v>201</v>
      </c>
      <c r="D102" s="125">
        <v>138282</v>
      </c>
      <c r="E102" s="98" t="s">
        <v>28</v>
      </c>
      <c r="F102" s="98">
        <v>300</v>
      </c>
      <c r="G102" s="37">
        <v>6.9</v>
      </c>
      <c r="H102" s="14">
        <v>5.0999999999999996</v>
      </c>
      <c r="I102" s="14">
        <v>5.8</v>
      </c>
      <c r="J102" s="15">
        <f t="shared" si="2"/>
        <v>5.9333333333333336</v>
      </c>
      <c r="K102" s="15">
        <f t="shared" si="3"/>
        <v>1780</v>
      </c>
    </row>
    <row r="103" spans="1:12" ht="15.75" x14ac:dyDescent="0.25">
      <c r="A103" s="16"/>
      <c r="B103" s="92">
        <v>199</v>
      </c>
      <c r="C103" s="95" t="s">
        <v>202</v>
      </c>
      <c r="D103" s="125">
        <v>150233</v>
      </c>
      <c r="E103" s="97" t="s">
        <v>28</v>
      </c>
      <c r="F103" s="98">
        <v>200</v>
      </c>
      <c r="G103" s="14">
        <v>1.95</v>
      </c>
      <c r="H103" s="14">
        <v>1.04</v>
      </c>
      <c r="I103" s="14">
        <v>1.29</v>
      </c>
      <c r="J103" s="15">
        <f t="shared" si="2"/>
        <v>1.4266666666666667</v>
      </c>
      <c r="K103" s="15">
        <f t="shared" si="3"/>
        <v>285.33333333333337</v>
      </c>
    </row>
    <row r="104" spans="1:12" ht="31.5" x14ac:dyDescent="0.25">
      <c r="A104" s="16"/>
      <c r="B104" s="92">
        <v>200</v>
      </c>
      <c r="C104" s="95" t="s">
        <v>203</v>
      </c>
      <c r="D104" s="125">
        <v>202054</v>
      </c>
      <c r="E104" s="97" t="s">
        <v>24</v>
      </c>
      <c r="F104" s="98">
        <v>50</v>
      </c>
      <c r="G104" s="14">
        <v>2.1</v>
      </c>
      <c r="H104" s="14">
        <v>2.4500000000000002</v>
      </c>
      <c r="I104" s="14">
        <v>2.2799999999999998</v>
      </c>
      <c r="J104" s="24">
        <f t="shared" si="2"/>
        <v>2.2766666666666668</v>
      </c>
      <c r="K104" s="15">
        <f t="shared" si="3"/>
        <v>113.83333333333334</v>
      </c>
      <c r="L104" s="137">
        <f>SUM(K6:K104)</f>
        <v>325269.42</v>
      </c>
    </row>
    <row r="105" spans="1:12" ht="15.75" x14ac:dyDescent="0.25">
      <c r="A105" s="441" t="s">
        <v>401</v>
      </c>
      <c r="B105" s="134">
        <v>201</v>
      </c>
      <c r="C105" s="135" t="s">
        <v>382</v>
      </c>
      <c r="D105" s="113">
        <v>150974</v>
      </c>
      <c r="E105" s="113" t="s">
        <v>28</v>
      </c>
      <c r="F105" s="113">
        <v>50</v>
      </c>
      <c r="G105" s="114">
        <v>6.9900000000000004E-2</v>
      </c>
      <c r="H105" s="114">
        <v>5.2600000000000001E-2</v>
      </c>
      <c r="I105" s="15">
        <v>0.04</v>
      </c>
      <c r="J105" s="15">
        <f t="shared" si="2"/>
        <v>5.4166666666666669E-2</v>
      </c>
      <c r="K105" s="15">
        <f t="shared" si="3"/>
        <v>2.7083333333333335</v>
      </c>
    </row>
    <row r="106" spans="1:12" ht="15.75" x14ac:dyDescent="0.25">
      <c r="A106" s="442"/>
      <c r="B106" s="134">
        <v>202</v>
      </c>
      <c r="C106" s="135" t="s">
        <v>383</v>
      </c>
      <c r="D106" s="113">
        <v>150974</v>
      </c>
      <c r="E106" s="113" t="s">
        <v>28</v>
      </c>
      <c r="F106" s="113">
        <v>50</v>
      </c>
      <c r="G106" s="114">
        <v>6.8500000000000005E-2</v>
      </c>
      <c r="H106" s="15">
        <v>0.09</v>
      </c>
      <c r="I106" s="15">
        <v>0.1</v>
      </c>
      <c r="J106" s="15">
        <f t="shared" si="2"/>
        <v>8.6166666666666669E-2</v>
      </c>
      <c r="K106" s="15">
        <f t="shared" si="3"/>
        <v>4.3083333333333336</v>
      </c>
    </row>
    <row r="107" spans="1:12" ht="15.75" x14ac:dyDescent="0.25">
      <c r="A107" s="442"/>
      <c r="B107" s="134">
        <v>203</v>
      </c>
      <c r="C107" s="135" t="s">
        <v>384</v>
      </c>
      <c r="D107" s="113">
        <v>150974</v>
      </c>
      <c r="E107" s="113" t="s">
        <v>28</v>
      </c>
      <c r="F107" s="113">
        <v>50</v>
      </c>
      <c r="G107" s="15">
        <v>0.08</v>
      </c>
      <c r="H107" s="15">
        <v>0.11</v>
      </c>
      <c r="I107" s="15">
        <v>0.1</v>
      </c>
      <c r="J107" s="15">
        <f t="shared" si="2"/>
        <v>9.6666666666666679E-2</v>
      </c>
      <c r="K107" s="15">
        <f t="shared" si="3"/>
        <v>4.8333333333333339</v>
      </c>
    </row>
    <row r="108" spans="1:12" ht="15.75" x14ac:dyDescent="0.25">
      <c r="A108" s="442"/>
      <c r="B108" s="134">
        <v>204</v>
      </c>
      <c r="C108" s="135" t="s">
        <v>385</v>
      </c>
      <c r="D108" s="113">
        <v>150974</v>
      </c>
      <c r="E108" s="113" t="s">
        <v>28</v>
      </c>
      <c r="F108" s="113">
        <v>50</v>
      </c>
      <c r="G108" s="15">
        <v>0.17</v>
      </c>
      <c r="H108" s="15">
        <v>0.09</v>
      </c>
      <c r="I108" s="15">
        <v>0.31</v>
      </c>
      <c r="J108" s="15">
        <f t="shared" si="2"/>
        <v>0.19000000000000003</v>
      </c>
      <c r="K108" s="15">
        <f t="shared" si="3"/>
        <v>9.5000000000000018</v>
      </c>
    </row>
    <row r="109" spans="1:12" ht="15.75" x14ac:dyDescent="0.25">
      <c r="A109" s="442"/>
      <c r="B109" s="134">
        <v>205</v>
      </c>
      <c r="C109" s="135" t="s">
        <v>386</v>
      </c>
      <c r="D109" s="113">
        <v>150974</v>
      </c>
      <c r="E109" s="113" t="s">
        <v>28</v>
      </c>
      <c r="F109" s="113">
        <v>50</v>
      </c>
      <c r="G109" s="115">
        <v>0.222</v>
      </c>
      <c r="H109" s="115">
        <v>0.373</v>
      </c>
      <c r="I109" s="15">
        <v>0.43</v>
      </c>
      <c r="J109" s="15">
        <f t="shared" si="2"/>
        <v>0.34166666666666662</v>
      </c>
      <c r="K109" s="15">
        <f t="shared" si="3"/>
        <v>17.083333333333332</v>
      </c>
    </row>
    <row r="110" spans="1:12" ht="15.75" x14ac:dyDescent="0.25">
      <c r="A110" s="442"/>
      <c r="B110" s="134">
        <v>206</v>
      </c>
      <c r="C110" s="135" t="s">
        <v>387</v>
      </c>
      <c r="D110" s="113">
        <v>150974</v>
      </c>
      <c r="E110" s="113" t="s">
        <v>28</v>
      </c>
      <c r="F110" s="113">
        <v>50</v>
      </c>
      <c r="G110" s="15">
        <v>0.45</v>
      </c>
      <c r="H110" s="15">
        <v>0.45</v>
      </c>
      <c r="I110" s="15">
        <v>0.33</v>
      </c>
      <c r="J110" s="15">
        <f t="shared" si="2"/>
        <v>0.41</v>
      </c>
      <c r="K110" s="15">
        <f t="shared" si="3"/>
        <v>20.5</v>
      </c>
    </row>
    <row r="111" spans="1:12" ht="15.75" x14ac:dyDescent="0.25">
      <c r="A111" s="442"/>
      <c r="B111" s="134">
        <v>207</v>
      </c>
      <c r="C111" s="135" t="s">
        <v>388</v>
      </c>
      <c r="D111" s="113">
        <v>150974</v>
      </c>
      <c r="E111" s="113" t="s">
        <v>28</v>
      </c>
      <c r="F111" s="113">
        <v>50</v>
      </c>
      <c r="G111" s="15">
        <v>0.6</v>
      </c>
      <c r="H111" s="15">
        <v>0.96</v>
      </c>
      <c r="I111" s="15">
        <v>0.62</v>
      </c>
      <c r="J111" s="15">
        <f t="shared" si="2"/>
        <v>0.72666666666666668</v>
      </c>
      <c r="K111" s="15">
        <f t="shared" si="3"/>
        <v>36.333333333333336</v>
      </c>
    </row>
    <row r="112" spans="1:12" ht="15.75" x14ac:dyDescent="0.25">
      <c r="A112" s="442"/>
      <c r="B112" s="134">
        <v>208</v>
      </c>
      <c r="C112" s="135" t="s">
        <v>389</v>
      </c>
      <c r="D112" s="113">
        <v>150790</v>
      </c>
      <c r="E112" s="113" t="s">
        <v>28</v>
      </c>
      <c r="F112" s="113">
        <v>50</v>
      </c>
      <c r="G112" s="15">
        <v>0.53</v>
      </c>
      <c r="H112" s="15">
        <v>0.47</v>
      </c>
      <c r="I112" s="114">
        <v>0.51060000000000005</v>
      </c>
      <c r="J112" s="15">
        <f t="shared" si="2"/>
        <v>0.50353333333333339</v>
      </c>
      <c r="K112" s="15">
        <f t="shared" si="3"/>
        <v>25.176666666666669</v>
      </c>
    </row>
    <row r="113" spans="1:11" ht="15.75" x14ac:dyDescent="0.25">
      <c r="A113" s="442"/>
      <c r="B113" s="134">
        <v>209</v>
      </c>
      <c r="C113" s="135" t="s">
        <v>390</v>
      </c>
      <c r="D113" s="113">
        <v>150790</v>
      </c>
      <c r="E113" s="113" t="s">
        <v>28</v>
      </c>
      <c r="F113" s="113">
        <v>50</v>
      </c>
      <c r="G113" s="15">
        <v>0.56000000000000005</v>
      </c>
      <c r="H113" s="15">
        <v>0.47</v>
      </c>
      <c r="I113" s="115">
        <v>0.41199999999999998</v>
      </c>
      <c r="J113" s="15">
        <f t="shared" si="2"/>
        <v>0.48066666666666663</v>
      </c>
      <c r="K113" s="15">
        <f t="shared" si="3"/>
        <v>24.033333333333331</v>
      </c>
    </row>
    <row r="114" spans="1:11" ht="31.5" x14ac:dyDescent="0.25">
      <c r="A114" s="442"/>
      <c r="B114" s="134">
        <v>210</v>
      </c>
      <c r="C114" s="116" t="s">
        <v>391</v>
      </c>
      <c r="D114" s="113">
        <v>32700</v>
      </c>
      <c r="E114" s="113" t="s">
        <v>28</v>
      </c>
      <c r="F114" s="113">
        <v>50</v>
      </c>
      <c r="G114" s="114">
        <v>0.17760000000000001</v>
      </c>
      <c r="H114" s="15">
        <v>0.15</v>
      </c>
      <c r="I114" s="115">
        <v>0.14199999999999999</v>
      </c>
      <c r="J114" s="15">
        <f t="shared" si="2"/>
        <v>0.15653333333333333</v>
      </c>
      <c r="K114" s="15">
        <f t="shared" si="3"/>
        <v>7.8266666666666662</v>
      </c>
    </row>
    <row r="115" spans="1:11" ht="15.75" x14ac:dyDescent="0.25">
      <c r="A115" s="443"/>
      <c r="B115" s="134">
        <v>211</v>
      </c>
      <c r="C115" s="135" t="s">
        <v>392</v>
      </c>
      <c r="D115" s="113">
        <v>32700</v>
      </c>
      <c r="E115" s="113" t="s">
        <v>28</v>
      </c>
      <c r="F115" s="113">
        <v>50</v>
      </c>
      <c r="G115" s="15">
        <v>0.11</v>
      </c>
      <c r="H115" s="15">
        <v>0.15640000000000001</v>
      </c>
      <c r="I115" s="15">
        <v>0.19800000000000001</v>
      </c>
      <c r="J115" s="15">
        <f t="shared" si="2"/>
        <v>0.15480000000000002</v>
      </c>
      <c r="K115" s="15">
        <f t="shared" si="3"/>
        <v>7.7400000000000011</v>
      </c>
    </row>
    <row r="116" spans="1:11" x14ac:dyDescent="0.25">
      <c r="H116" s="136"/>
    </row>
    <row r="118" spans="1:11" x14ac:dyDescent="0.25">
      <c r="B118" t="s">
        <v>402</v>
      </c>
    </row>
  </sheetData>
  <mergeCells count="2">
    <mergeCell ref="A1:K1"/>
    <mergeCell ref="A105:A115"/>
  </mergeCells>
  <pageMargins left="0.511811024" right="0.511811024" top="0.78740157499999996" bottom="0.78740157499999996" header="0.31496062000000002" footer="0.3149606200000000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72"/>
  <sheetViews>
    <sheetView topLeftCell="A64" workbookViewId="0">
      <selection activeCell="B73" sqref="B73"/>
    </sheetView>
  </sheetViews>
  <sheetFormatPr defaultRowHeight="15" x14ac:dyDescent="0.25"/>
  <cols>
    <col min="1" max="1" width="8.140625" customWidth="1"/>
    <col min="2" max="2" width="8.42578125" customWidth="1"/>
    <col min="3" max="3" width="26.28515625" customWidth="1"/>
    <col min="5" max="5" width="11.28515625" bestFit="1" customWidth="1"/>
    <col min="10" max="10" width="11.5703125" bestFit="1" customWidth="1"/>
    <col min="11" max="11" width="14.140625" customWidth="1"/>
  </cols>
  <sheetData>
    <row r="1" spans="1:11" x14ac:dyDescent="0.25">
      <c r="A1" s="444" t="s">
        <v>0</v>
      </c>
      <c r="B1" s="445"/>
      <c r="C1" s="445"/>
      <c r="D1" s="445"/>
      <c r="E1" s="445"/>
      <c r="F1" s="445"/>
      <c r="G1" s="445"/>
      <c r="H1" s="445"/>
      <c r="I1" s="445"/>
      <c r="J1" s="445"/>
      <c r="K1" s="446"/>
    </row>
    <row r="2" spans="1:11" x14ac:dyDescent="0.25">
      <c r="A2" t="s">
        <v>368</v>
      </c>
      <c r="K2" s="2" t="s">
        <v>369</v>
      </c>
    </row>
    <row r="3" spans="1:11" x14ac:dyDescent="0.25">
      <c r="A3" t="s">
        <v>1</v>
      </c>
    </row>
    <row r="4" spans="1:11" x14ac:dyDescent="0.25">
      <c r="A4" s="87"/>
    </row>
    <row r="5" spans="1:11" x14ac:dyDescent="0.25">
      <c r="A5" s="106" t="s">
        <v>2</v>
      </c>
      <c r="B5" s="107" t="s">
        <v>3</v>
      </c>
      <c r="C5" s="107" t="s">
        <v>4</v>
      </c>
      <c r="D5" s="107" t="s">
        <v>5</v>
      </c>
      <c r="E5" s="107" t="s">
        <v>6</v>
      </c>
      <c r="F5" s="107" t="s">
        <v>7</v>
      </c>
      <c r="G5" s="106" t="s">
        <v>8</v>
      </c>
      <c r="H5" s="107" t="s">
        <v>9</v>
      </c>
      <c r="I5" s="107" t="s">
        <v>10</v>
      </c>
      <c r="J5" s="106" t="s">
        <v>11</v>
      </c>
      <c r="K5" s="108" t="s">
        <v>12</v>
      </c>
    </row>
    <row r="6" spans="1:11" ht="330.75" x14ac:dyDescent="0.25">
      <c r="A6" s="16"/>
      <c r="B6" s="92">
        <v>201</v>
      </c>
      <c r="C6" s="95" t="s">
        <v>351</v>
      </c>
      <c r="D6" s="95"/>
      <c r="E6" s="97" t="s">
        <v>28</v>
      </c>
      <c r="F6" s="98">
        <v>165</v>
      </c>
      <c r="G6" s="14"/>
      <c r="H6" s="14"/>
      <c r="I6" s="14"/>
      <c r="J6" s="15" t="e">
        <f t="shared" ref="J6:J39" si="0">AVERAGE(G6:I6)</f>
        <v>#DIV/0!</v>
      </c>
      <c r="K6" s="15" t="e">
        <f t="shared" ref="K6:K37" si="1">(J6*F6)</f>
        <v>#DIV/0!</v>
      </c>
    </row>
    <row r="7" spans="1:11" ht="110.25" x14ac:dyDescent="0.25">
      <c r="A7" s="16"/>
      <c r="B7" s="92">
        <v>202</v>
      </c>
      <c r="C7" s="95" t="s">
        <v>205</v>
      </c>
      <c r="D7" s="95"/>
      <c r="E7" s="97" t="s">
        <v>28</v>
      </c>
      <c r="F7" s="98">
        <v>150</v>
      </c>
      <c r="G7" s="14"/>
      <c r="H7" s="14"/>
      <c r="I7" s="14"/>
      <c r="J7" s="24" t="e">
        <f t="shared" si="0"/>
        <v>#DIV/0!</v>
      </c>
      <c r="K7" s="15" t="e">
        <f t="shared" si="1"/>
        <v>#DIV/0!</v>
      </c>
    </row>
    <row r="8" spans="1:11" ht="31.5" x14ac:dyDescent="0.25">
      <c r="A8" s="16"/>
      <c r="B8" s="92">
        <v>203</v>
      </c>
      <c r="C8" s="95" t="s">
        <v>206</v>
      </c>
      <c r="D8" s="95"/>
      <c r="E8" s="97" t="s">
        <v>28</v>
      </c>
      <c r="F8" s="98">
        <v>192</v>
      </c>
      <c r="G8" s="14"/>
      <c r="H8" s="14"/>
      <c r="I8" s="14"/>
      <c r="J8" s="15" t="e">
        <f t="shared" si="0"/>
        <v>#DIV/0!</v>
      </c>
      <c r="K8" s="15" t="e">
        <f t="shared" si="1"/>
        <v>#DIV/0!</v>
      </c>
    </row>
    <row r="9" spans="1:11" ht="31.5" x14ac:dyDescent="0.25">
      <c r="A9" s="16"/>
      <c r="B9" s="92">
        <v>204</v>
      </c>
      <c r="C9" s="95" t="s">
        <v>207</v>
      </c>
      <c r="D9" s="95"/>
      <c r="E9" s="97" t="s">
        <v>28</v>
      </c>
      <c r="F9" s="98">
        <v>192</v>
      </c>
      <c r="G9" s="14"/>
      <c r="H9" s="14"/>
      <c r="I9" s="14"/>
      <c r="J9" s="24" t="e">
        <f t="shared" si="0"/>
        <v>#DIV/0!</v>
      </c>
      <c r="K9" s="15" t="e">
        <f t="shared" si="1"/>
        <v>#DIV/0!</v>
      </c>
    </row>
    <row r="10" spans="1:11" ht="47.25" x14ac:dyDescent="0.25">
      <c r="A10" s="16"/>
      <c r="B10" s="92">
        <v>205</v>
      </c>
      <c r="C10" s="95" t="s">
        <v>208</v>
      </c>
      <c r="D10" s="95"/>
      <c r="E10" s="97" t="s">
        <v>28</v>
      </c>
      <c r="F10" s="98">
        <v>192</v>
      </c>
      <c r="G10" s="14"/>
      <c r="H10" s="14"/>
      <c r="I10" s="14"/>
      <c r="J10" s="15" t="e">
        <f t="shared" si="0"/>
        <v>#DIV/0!</v>
      </c>
      <c r="K10" s="15" t="e">
        <f t="shared" si="1"/>
        <v>#DIV/0!</v>
      </c>
    </row>
    <row r="11" spans="1:11" ht="47.25" x14ac:dyDescent="0.25">
      <c r="A11" s="16"/>
      <c r="B11" s="92">
        <v>206</v>
      </c>
      <c r="C11" s="95" t="s">
        <v>209</v>
      </c>
      <c r="D11" s="95"/>
      <c r="E11" s="97" t="s">
        <v>28</v>
      </c>
      <c r="F11" s="98">
        <v>252</v>
      </c>
      <c r="G11" s="14"/>
      <c r="H11" s="37"/>
      <c r="I11" s="14"/>
      <c r="J11" s="24" t="e">
        <f t="shared" si="0"/>
        <v>#DIV/0!</v>
      </c>
      <c r="K11" s="15" t="e">
        <f t="shared" si="1"/>
        <v>#DIV/0!</v>
      </c>
    </row>
    <row r="12" spans="1:11" ht="47.25" x14ac:dyDescent="0.25">
      <c r="A12" s="16"/>
      <c r="B12" s="92">
        <v>207</v>
      </c>
      <c r="C12" s="95" t="s">
        <v>210</v>
      </c>
      <c r="D12" s="95"/>
      <c r="E12" s="97" t="s">
        <v>28</v>
      </c>
      <c r="F12" s="98">
        <v>252</v>
      </c>
      <c r="G12" s="14"/>
      <c r="H12" s="14"/>
      <c r="I12" s="14"/>
      <c r="J12" s="15" t="e">
        <f t="shared" si="0"/>
        <v>#DIV/0!</v>
      </c>
      <c r="K12" s="15" t="e">
        <f t="shared" si="1"/>
        <v>#DIV/0!</v>
      </c>
    </row>
    <row r="13" spans="1:11" ht="78.75" x14ac:dyDescent="0.25">
      <c r="A13" s="16"/>
      <c r="B13" s="92">
        <v>208</v>
      </c>
      <c r="C13" s="95" t="s">
        <v>211</v>
      </c>
      <c r="D13" s="95"/>
      <c r="E13" s="97" t="s">
        <v>28</v>
      </c>
      <c r="F13" s="98">
        <v>192</v>
      </c>
      <c r="G13" s="14"/>
      <c r="H13" s="14"/>
      <c r="I13" s="14"/>
      <c r="J13" s="24" t="e">
        <f t="shared" si="0"/>
        <v>#DIV/0!</v>
      </c>
      <c r="K13" s="15" t="e">
        <f t="shared" si="1"/>
        <v>#DIV/0!</v>
      </c>
    </row>
    <row r="14" spans="1:11" ht="63" x14ac:dyDescent="0.25">
      <c r="A14" s="16"/>
      <c r="B14" s="92">
        <v>209</v>
      </c>
      <c r="C14" s="95" t="s">
        <v>212</v>
      </c>
      <c r="D14" s="95"/>
      <c r="E14" s="97" t="s">
        <v>28</v>
      </c>
      <c r="F14" s="98">
        <v>200</v>
      </c>
      <c r="G14" s="14"/>
      <c r="H14" s="14"/>
      <c r="I14" s="14"/>
      <c r="J14" s="24" t="e">
        <f t="shared" si="0"/>
        <v>#DIV/0!</v>
      </c>
      <c r="K14" s="15" t="e">
        <f t="shared" si="1"/>
        <v>#DIV/0!</v>
      </c>
    </row>
    <row r="15" spans="1:11" ht="63" x14ac:dyDescent="0.25">
      <c r="A15" s="16"/>
      <c r="B15" s="92">
        <v>210</v>
      </c>
      <c r="C15" s="95" t="s">
        <v>213</v>
      </c>
      <c r="D15" s="95"/>
      <c r="E15" s="97" t="s">
        <v>28</v>
      </c>
      <c r="F15" s="98">
        <v>200</v>
      </c>
      <c r="G15" s="14"/>
      <c r="H15" s="14"/>
      <c r="I15" s="14"/>
      <c r="J15" s="24" t="e">
        <f t="shared" si="0"/>
        <v>#DIV/0!</v>
      </c>
      <c r="K15" s="15" t="e">
        <f t="shared" si="1"/>
        <v>#DIV/0!</v>
      </c>
    </row>
    <row r="16" spans="1:11" ht="63" x14ac:dyDescent="0.25">
      <c r="A16" s="16"/>
      <c r="B16" s="92">
        <v>211</v>
      </c>
      <c r="C16" s="95" t="s">
        <v>214</v>
      </c>
      <c r="D16" s="95"/>
      <c r="E16" s="97" t="s">
        <v>28</v>
      </c>
      <c r="F16" s="98">
        <v>200</v>
      </c>
      <c r="G16" s="14"/>
      <c r="H16" s="14"/>
      <c r="I16" s="37"/>
      <c r="J16" s="15" t="e">
        <f t="shared" si="0"/>
        <v>#DIV/0!</v>
      </c>
      <c r="K16" s="15" t="e">
        <f t="shared" si="1"/>
        <v>#DIV/0!</v>
      </c>
    </row>
    <row r="17" spans="1:11" ht="63" x14ac:dyDescent="0.25">
      <c r="A17" s="16"/>
      <c r="B17" s="92">
        <v>212</v>
      </c>
      <c r="C17" s="95" t="s">
        <v>215</v>
      </c>
      <c r="D17" s="95"/>
      <c r="E17" s="97" t="s">
        <v>28</v>
      </c>
      <c r="F17" s="98">
        <v>200</v>
      </c>
      <c r="G17" s="14"/>
      <c r="H17" s="14"/>
      <c r="I17" s="14"/>
      <c r="J17" s="15" t="e">
        <f t="shared" si="0"/>
        <v>#DIV/0!</v>
      </c>
      <c r="K17" s="15" t="e">
        <f t="shared" si="1"/>
        <v>#DIV/0!</v>
      </c>
    </row>
    <row r="18" spans="1:11" ht="157.5" x14ac:dyDescent="0.25">
      <c r="A18" s="16"/>
      <c r="B18" s="92">
        <v>213</v>
      </c>
      <c r="C18" s="95" t="s">
        <v>352</v>
      </c>
      <c r="D18" s="95"/>
      <c r="E18" s="97" t="s">
        <v>28</v>
      </c>
      <c r="F18" s="98">
        <v>150</v>
      </c>
      <c r="G18" s="37"/>
      <c r="H18" s="14"/>
      <c r="I18" s="14"/>
      <c r="J18" s="24" t="e">
        <f t="shared" si="0"/>
        <v>#DIV/0!</v>
      </c>
      <c r="K18" s="15" t="e">
        <f t="shared" si="1"/>
        <v>#DIV/0!</v>
      </c>
    </row>
    <row r="19" spans="1:11" ht="63" x14ac:dyDescent="0.25">
      <c r="A19" s="16"/>
      <c r="B19" s="92">
        <v>214</v>
      </c>
      <c r="C19" s="95" t="s">
        <v>216</v>
      </c>
      <c r="D19" s="95"/>
      <c r="E19" s="97" t="s">
        <v>28</v>
      </c>
      <c r="F19" s="98">
        <v>150</v>
      </c>
      <c r="G19" s="37"/>
      <c r="H19" s="14"/>
      <c r="I19" s="14"/>
      <c r="J19" s="15" t="e">
        <f t="shared" si="0"/>
        <v>#DIV/0!</v>
      </c>
      <c r="K19" s="15" t="e">
        <f t="shared" si="1"/>
        <v>#DIV/0!</v>
      </c>
    </row>
    <row r="20" spans="1:11" ht="94.5" x14ac:dyDescent="0.25">
      <c r="A20" s="16"/>
      <c r="B20" s="92">
        <v>215</v>
      </c>
      <c r="C20" s="95" t="s">
        <v>217</v>
      </c>
      <c r="D20" s="95"/>
      <c r="E20" s="97" t="s">
        <v>28</v>
      </c>
      <c r="F20" s="98">
        <v>200</v>
      </c>
      <c r="G20" s="37"/>
      <c r="H20" s="14"/>
      <c r="I20" s="14"/>
      <c r="J20" s="24" t="e">
        <f t="shared" si="0"/>
        <v>#DIV/0!</v>
      </c>
      <c r="K20" s="15" t="e">
        <f t="shared" si="1"/>
        <v>#DIV/0!</v>
      </c>
    </row>
    <row r="21" spans="1:11" ht="63" x14ac:dyDescent="0.25">
      <c r="A21" s="16"/>
      <c r="B21" s="92">
        <v>216</v>
      </c>
      <c r="C21" s="95" t="s">
        <v>218</v>
      </c>
      <c r="D21" s="95"/>
      <c r="E21" s="97" t="s">
        <v>28</v>
      </c>
      <c r="F21" s="98">
        <v>150</v>
      </c>
      <c r="G21" s="14"/>
      <c r="H21" s="14"/>
      <c r="I21" s="14"/>
      <c r="J21" s="15" t="e">
        <f t="shared" si="0"/>
        <v>#DIV/0!</v>
      </c>
      <c r="K21" s="15" t="e">
        <f t="shared" si="1"/>
        <v>#DIV/0!</v>
      </c>
    </row>
    <row r="22" spans="1:11" ht="47.25" x14ac:dyDescent="0.25">
      <c r="A22" s="16"/>
      <c r="B22" s="92">
        <v>217</v>
      </c>
      <c r="C22" s="95" t="s">
        <v>219</v>
      </c>
      <c r="D22" s="95"/>
      <c r="E22" s="97" t="s">
        <v>28</v>
      </c>
      <c r="F22" s="98">
        <v>100</v>
      </c>
      <c r="G22" s="14"/>
      <c r="H22" s="14"/>
      <c r="I22" s="14"/>
      <c r="J22" s="24" t="e">
        <f t="shared" si="0"/>
        <v>#DIV/0!</v>
      </c>
      <c r="K22" s="15" t="e">
        <f t="shared" si="1"/>
        <v>#DIV/0!</v>
      </c>
    </row>
    <row r="23" spans="1:11" ht="47.25" x14ac:dyDescent="0.25">
      <c r="A23" s="16"/>
      <c r="B23" s="92">
        <v>218</v>
      </c>
      <c r="C23" s="95" t="s">
        <v>220</v>
      </c>
      <c r="D23" s="95"/>
      <c r="E23" s="97" t="s">
        <v>28</v>
      </c>
      <c r="F23" s="98">
        <v>100</v>
      </c>
      <c r="G23" s="14"/>
      <c r="H23" s="14"/>
      <c r="I23" s="14"/>
      <c r="J23" s="15" t="e">
        <f t="shared" si="0"/>
        <v>#DIV/0!</v>
      </c>
      <c r="K23" s="15" t="e">
        <f t="shared" si="1"/>
        <v>#DIV/0!</v>
      </c>
    </row>
    <row r="24" spans="1:11" ht="31.5" x14ac:dyDescent="0.25">
      <c r="A24" s="16"/>
      <c r="B24" s="92">
        <v>219</v>
      </c>
      <c r="C24" s="95" t="s">
        <v>221</v>
      </c>
      <c r="D24" s="95"/>
      <c r="E24" s="97" t="s">
        <v>28</v>
      </c>
      <c r="F24" s="98">
        <v>2000</v>
      </c>
      <c r="G24" s="37"/>
      <c r="H24" s="14"/>
      <c r="I24" s="14"/>
      <c r="J24" s="24" t="e">
        <f t="shared" si="0"/>
        <v>#DIV/0!</v>
      </c>
      <c r="K24" s="15" t="e">
        <f t="shared" si="1"/>
        <v>#DIV/0!</v>
      </c>
    </row>
    <row r="25" spans="1:11" ht="31.5" x14ac:dyDescent="0.25">
      <c r="A25" s="16"/>
      <c r="B25" s="92">
        <v>220</v>
      </c>
      <c r="C25" s="95" t="s">
        <v>222</v>
      </c>
      <c r="D25" s="95"/>
      <c r="E25" s="97" t="s">
        <v>28</v>
      </c>
      <c r="F25" s="98">
        <v>500</v>
      </c>
      <c r="G25" s="14"/>
      <c r="H25" s="14"/>
      <c r="I25" s="14"/>
      <c r="J25" s="15" t="e">
        <f t="shared" si="0"/>
        <v>#DIV/0!</v>
      </c>
      <c r="K25" s="15" t="e">
        <f t="shared" si="1"/>
        <v>#DIV/0!</v>
      </c>
    </row>
    <row r="26" spans="1:11" ht="31.5" x14ac:dyDescent="0.25">
      <c r="A26" s="16"/>
      <c r="B26" s="92">
        <v>221</v>
      </c>
      <c r="C26" s="95" t="s">
        <v>223</v>
      </c>
      <c r="D26" s="95"/>
      <c r="E26" s="97" t="s">
        <v>28</v>
      </c>
      <c r="F26" s="98">
        <v>500</v>
      </c>
      <c r="G26" s="14"/>
      <c r="H26" s="14"/>
      <c r="I26" s="14"/>
      <c r="J26" s="24" t="e">
        <f t="shared" si="0"/>
        <v>#DIV/0!</v>
      </c>
      <c r="K26" s="15" t="e">
        <f t="shared" si="1"/>
        <v>#DIV/0!</v>
      </c>
    </row>
    <row r="27" spans="1:11" ht="31.5" x14ac:dyDescent="0.25">
      <c r="A27" s="16"/>
      <c r="B27" s="92">
        <v>222</v>
      </c>
      <c r="C27" s="95" t="s">
        <v>224</v>
      </c>
      <c r="D27" s="95"/>
      <c r="E27" s="97" t="s">
        <v>28</v>
      </c>
      <c r="F27" s="98">
        <v>500</v>
      </c>
      <c r="G27" s="14"/>
      <c r="H27" s="14"/>
      <c r="I27" s="14"/>
      <c r="J27" s="15" t="e">
        <f t="shared" si="0"/>
        <v>#DIV/0!</v>
      </c>
      <c r="K27" s="15" t="e">
        <f t="shared" si="1"/>
        <v>#DIV/0!</v>
      </c>
    </row>
    <row r="28" spans="1:11" ht="63" x14ac:dyDescent="0.25">
      <c r="A28" s="16"/>
      <c r="B28" s="92">
        <v>223</v>
      </c>
      <c r="C28" s="95" t="s">
        <v>225</v>
      </c>
      <c r="D28" s="95"/>
      <c r="E28" s="97" t="s">
        <v>140</v>
      </c>
      <c r="F28" s="98">
        <v>200</v>
      </c>
      <c r="G28" s="14"/>
      <c r="H28" s="14"/>
      <c r="I28" s="14"/>
      <c r="J28" s="24" t="e">
        <f t="shared" si="0"/>
        <v>#DIV/0!</v>
      </c>
      <c r="K28" s="15" t="e">
        <f t="shared" si="1"/>
        <v>#DIV/0!</v>
      </c>
    </row>
    <row r="29" spans="1:11" ht="31.5" x14ac:dyDescent="0.25">
      <c r="A29" s="16"/>
      <c r="B29" s="92">
        <v>224</v>
      </c>
      <c r="C29" s="95" t="s">
        <v>226</v>
      </c>
      <c r="D29" s="95"/>
      <c r="E29" s="97" t="s">
        <v>28</v>
      </c>
      <c r="F29" s="98">
        <v>200</v>
      </c>
      <c r="G29" s="14"/>
      <c r="H29" s="14"/>
      <c r="I29" s="14"/>
      <c r="J29" s="15" t="e">
        <f t="shared" si="0"/>
        <v>#DIV/0!</v>
      </c>
      <c r="K29" s="15" t="e">
        <f t="shared" si="1"/>
        <v>#DIV/0!</v>
      </c>
    </row>
    <row r="30" spans="1:11" ht="409.5" x14ac:dyDescent="0.25">
      <c r="A30" s="16"/>
      <c r="B30" s="92">
        <v>225</v>
      </c>
      <c r="C30" s="95" t="s">
        <v>353</v>
      </c>
      <c r="D30" s="95"/>
      <c r="E30" s="97" t="s">
        <v>28</v>
      </c>
      <c r="F30" s="98">
        <v>600</v>
      </c>
      <c r="G30" s="14"/>
      <c r="H30" s="14"/>
      <c r="I30" s="14"/>
      <c r="J30" s="15" t="e">
        <f t="shared" si="0"/>
        <v>#DIV/0!</v>
      </c>
      <c r="K30" s="15" t="e">
        <f t="shared" si="1"/>
        <v>#DIV/0!</v>
      </c>
    </row>
    <row r="31" spans="1:11" ht="409.5" x14ac:dyDescent="0.25">
      <c r="A31" s="16"/>
      <c r="B31" s="92">
        <v>226</v>
      </c>
      <c r="C31" s="95" t="s">
        <v>354</v>
      </c>
      <c r="D31" s="95"/>
      <c r="E31" s="97" t="s">
        <v>28</v>
      </c>
      <c r="F31" s="98">
        <v>800</v>
      </c>
      <c r="G31" s="14"/>
      <c r="H31" s="14"/>
      <c r="I31" s="14"/>
      <c r="J31" s="24" t="e">
        <f t="shared" si="0"/>
        <v>#DIV/0!</v>
      </c>
      <c r="K31" s="15" t="e">
        <f t="shared" si="1"/>
        <v>#DIV/0!</v>
      </c>
    </row>
    <row r="32" spans="1:11" ht="63" x14ac:dyDescent="0.25">
      <c r="A32" s="16"/>
      <c r="B32" s="92">
        <v>227</v>
      </c>
      <c r="C32" s="95" t="s">
        <v>265</v>
      </c>
      <c r="D32" s="95"/>
      <c r="E32" s="97" t="s">
        <v>28</v>
      </c>
      <c r="F32" s="98">
        <v>100</v>
      </c>
      <c r="G32" s="14"/>
      <c r="H32" s="14"/>
      <c r="I32" s="14"/>
      <c r="J32" s="15" t="e">
        <f t="shared" si="0"/>
        <v>#DIV/0!</v>
      </c>
      <c r="K32" s="15" t="e">
        <f t="shared" si="1"/>
        <v>#DIV/0!</v>
      </c>
    </row>
    <row r="33" spans="1:11" ht="252" x14ac:dyDescent="0.25">
      <c r="A33" s="16"/>
      <c r="B33" s="92">
        <v>228</v>
      </c>
      <c r="C33" s="95" t="s">
        <v>355</v>
      </c>
      <c r="D33" s="95"/>
      <c r="E33" s="97" t="s">
        <v>28</v>
      </c>
      <c r="F33" s="98">
        <v>180</v>
      </c>
      <c r="G33" s="14"/>
      <c r="H33" s="14"/>
      <c r="I33" s="14"/>
      <c r="J33" s="24" t="e">
        <f t="shared" si="0"/>
        <v>#DIV/0!</v>
      </c>
      <c r="K33" s="15" t="e">
        <f t="shared" si="1"/>
        <v>#DIV/0!</v>
      </c>
    </row>
    <row r="34" spans="1:11" ht="252" x14ac:dyDescent="0.25">
      <c r="A34" s="16"/>
      <c r="B34" s="92">
        <v>229</v>
      </c>
      <c r="C34" s="95" t="s">
        <v>356</v>
      </c>
      <c r="D34" s="95"/>
      <c r="E34" s="97" t="s">
        <v>28</v>
      </c>
      <c r="F34" s="98">
        <v>100</v>
      </c>
      <c r="G34" s="14"/>
      <c r="H34" s="14"/>
      <c r="I34" s="14"/>
      <c r="J34" s="15" t="e">
        <f t="shared" si="0"/>
        <v>#DIV/0!</v>
      </c>
      <c r="K34" s="15" t="e">
        <f t="shared" si="1"/>
        <v>#DIV/0!</v>
      </c>
    </row>
    <row r="35" spans="1:11" ht="31.5" x14ac:dyDescent="0.25">
      <c r="A35" s="16"/>
      <c r="B35" s="92">
        <v>230</v>
      </c>
      <c r="C35" s="95" t="s">
        <v>231</v>
      </c>
      <c r="D35" s="95"/>
      <c r="E35" s="97" t="s">
        <v>28</v>
      </c>
      <c r="F35" s="98">
        <v>100</v>
      </c>
      <c r="G35" s="14"/>
      <c r="H35" s="14"/>
      <c r="I35" s="14"/>
      <c r="J35" s="24" t="e">
        <f t="shared" si="0"/>
        <v>#DIV/0!</v>
      </c>
      <c r="K35" s="15" t="e">
        <f t="shared" si="1"/>
        <v>#DIV/0!</v>
      </c>
    </row>
    <row r="36" spans="1:11" ht="78.75" x14ac:dyDescent="0.25">
      <c r="A36" s="16"/>
      <c r="B36" s="92">
        <v>231</v>
      </c>
      <c r="C36" s="95" t="s">
        <v>260</v>
      </c>
      <c r="D36" s="95"/>
      <c r="E36" s="97" t="s">
        <v>28</v>
      </c>
      <c r="F36" s="98">
        <v>50</v>
      </c>
      <c r="G36" s="14"/>
      <c r="H36" s="14"/>
      <c r="I36" s="14"/>
      <c r="J36" s="15" t="e">
        <f t="shared" si="0"/>
        <v>#DIV/0!</v>
      </c>
      <c r="K36" s="15" t="e">
        <f t="shared" si="1"/>
        <v>#DIV/0!</v>
      </c>
    </row>
    <row r="37" spans="1:11" ht="31.5" x14ac:dyDescent="0.25">
      <c r="A37" s="16"/>
      <c r="B37" s="92">
        <v>232</v>
      </c>
      <c r="C37" s="95" t="s">
        <v>232</v>
      </c>
      <c r="D37" s="95"/>
      <c r="E37" s="97" t="s">
        <v>129</v>
      </c>
      <c r="F37" s="98">
        <v>20</v>
      </c>
      <c r="G37" s="14"/>
      <c r="H37" s="14"/>
      <c r="I37" s="14"/>
      <c r="J37" s="24" t="e">
        <f t="shared" si="0"/>
        <v>#DIV/0!</v>
      </c>
      <c r="K37" s="15" t="e">
        <f t="shared" si="1"/>
        <v>#DIV/0!</v>
      </c>
    </row>
    <row r="38" spans="1:11" ht="31.5" x14ac:dyDescent="0.25">
      <c r="A38" s="16"/>
      <c r="B38" s="92">
        <v>233</v>
      </c>
      <c r="C38" s="95" t="s">
        <v>233</v>
      </c>
      <c r="D38" s="95"/>
      <c r="E38" s="97" t="s">
        <v>28</v>
      </c>
      <c r="F38" s="98">
        <v>100</v>
      </c>
      <c r="G38" s="37"/>
      <c r="H38" s="14"/>
      <c r="I38" s="14"/>
      <c r="J38" s="15" t="e">
        <f t="shared" si="0"/>
        <v>#DIV/0!</v>
      </c>
      <c r="K38" s="15" t="e">
        <f t="shared" ref="K38:K69" si="2">(J38*F38)</f>
        <v>#DIV/0!</v>
      </c>
    </row>
    <row r="39" spans="1:11" ht="47.25" x14ac:dyDescent="0.25">
      <c r="A39" s="16"/>
      <c r="B39" s="92">
        <v>234</v>
      </c>
      <c r="C39" s="95" t="s">
        <v>234</v>
      </c>
      <c r="D39" s="95"/>
      <c r="E39" s="98" t="s">
        <v>38</v>
      </c>
      <c r="F39" s="98">
        <v>100</v>
      </c>
      <c r="G39" s="37"/>
      <c r="H39" s="14"/>
      <c r="I39" s="14"/>
      <c r="J39" s="24" t="e">
        <f t="shared" si="0"/>
        <v>#DIV/0!</v>
      </c>
      <c r="K39" s="15" t="e">
        <f t="shared" si="2"/>
        <v>#DIV/0!</v>
      </c>
    </row>
    <row r="40" spans="1:11" ht="31.5" x14ac:dyDescent="0.25">
      <c r="A40" s="16"/>
      <c r="B40" s="92">
        <v>235</v>
      </c>
      <c r="C40" s="95" t="s">
        <v>235</v>
      </c>
      <c r="D40" s="95"/>
      <c r="E40" s="97" t="s">
        <v>24</v>
      </c>
      <c r="F40" s="98">
        <v>50</v>
      </c>
      <c r="G40" s="14"/>
      <c r="H40" s="14"/>
      <c r="I40" s="14"/>
      <c r="J40" s="15" t="e">
        <f>AVERAGE(G40:I40)</f>
        <v>#DIV/0!</v>
      </c>
      <c r="K40" s="15" t="e">
        <f t="shared" si="2"/>
        <v>#DIV/0!</v>
      </c>
    </row>
    <row r="41" spans="1:11" ht="47.25" x14ac:dyDescent="0.25">
      <c r="A41" s="7"/>
      <c r="B41" s="92">
        <v>236</v>
      </c>
      <c r="C41" s="95" t="s">
        <v>236</v>
      </c>
      <c r="D41" s="95"/>
      <c r="E41" s="97" t="s">
        <v>22</v>
      </c>
      <c r="F41" s="98">
        <v>50</v>
      </c>
      <c r="G41" s="14"/>
      <c r="H41" s="14"/>
      <c r="I41" s="14"/>
      <c r="J41" s="69" t="e">
        <f>AVERAGE(G41:I41)</f>
        <v>#DIV/0!</v>
      </c>
      <c r="K41" s="69" t="e">
        <f t="shared" si="2"/>
        <v>#DIV/0!</v>
      </c>
    </row>
    <row r="42" spans="1:11" ht="47.25" x14ac:dyDescent="0.25">
      <c r="A42" s="7"/>
      <c r="B42" s="92">
        <v>237</v>
      </c>
      <c r="C42" s="95" t="s">
        <v>237</v>
      </c>
      <c r="D42" s="95"/>
      <c r="E42" s="97" t="s">
        <v>38</v>
      </c>
      <c r="F42" s="98">
        <v>100</v>
      </c>
      <c r="G42" s="14"/>
      <c r="H42" s="14"/>
      <c r="I42" s="14"/>
      <c r="J42" s="69" t="e">
        <f t="shared" ref="J42:J69" si="3">AVERAGE(G42:I42)</f>
        <v>#DIV/0!</v>
      </c>
      <c r="K42" s="69" t="e">
        <f t="shared" si="2"/>
        <v>#DIV/0!</v>
      </c>
    </row>
    <row r="43" spans="1:11" ht="47.25" x14ac:dyDescent="0.25">
      <c r="A43" s="7"/>
      <c r="B43" s="92">
        <v>238</v>
      </c>
      <c r="C43" s="95" t="s">
        <v>238</v>
      </c>
      <c r="D43" s="95"/>
      <c r="E43" s="97" t="s">
        <v>28</v>
      </c>
      <c r="F43" s="98">
        <v>400</v>
      </c>
      <c r="G43" s="14"/>
      <c r="H43" s="14"/>
      <c r="I43" s="14"/>
      <c r="J43" s="69" t="e">
        <f t="shared" si="3"/>
        <v>#DIV/0!</v>
      </c>
      <c r="K43" s="69" t="e">
        <f t="shared" si="2"/>
        <v>#DIV/0!</v>
      </c>
    </row>
    <row r="44" spans="1:11" ht="78.75" x14ac:dyDescent="0.25">
      <c r="A44" s="7"/>
      <c r="B44" s="92">
        <v>239</v>
      </c>
      <c r="C44" s="95" t="s">
        <v>239</v>
      </c>
      <c r="D44" s="95"/>
      <c r="E44" s="97" t="s">
        <v>38</v>
      </c>
      <c r="F44" s="98">
        <v>400</v>
      </c>
      <c r="G44" s="14"/>
      <c r="H44" s="14"/>
      <c r="I44" s="14"/>
      <c r="J44" s="69" t="e">
        <f t="shared" si="3"/>
        <v>#DIV/0!</v>
      </c>
      <c r="K44" s="69" t="e">
        <f t="shared" si="2"/>
        <v>#DIV/0!</v>
      </c>
    </row>
    <row r="45" spans="1:11" ht="78.75" x14ac:dyDescent="0.25">
      <c r="A45" s="7"/>
      <c r="B45" s="92">
        <v>240</v>
      </c>
      <c r="C45" s="95" t="s">
        <v>240</v>
      </c>
      <c r="D45" s="95"/>
      <c r="E45" s="97" t="s">
        <v>38</v>
      </c>
      <c r="F45" s="98">
        <v>400</v>
      </c>
      <c r="G45" s="14"/>
      <c r="H45" s="14"/>
      <c r="I45" s="14"/>
      <c r="J45" s="69" t="e">
        <f t="shared" si="3"/>
        <v>#DIV/0!</v>
      </c>
      <c r="K45" s="69" t="e">
        <f t="shared" si="2"/>
        <v>#DIV/0!</v>
      </c>
    </row>
    <row r="46" spans="1:11" ht="78.75" x14ac:dyDescent="0.25">
      <c r="A46" s="7"/>
      <c r="B46" s="92">
        <v>241</v>
      </c>
      <c r="C46" s="95" t="s">
        <v>241</v>
      </c>
      <c r="D46" s="95"/>
      <c r="E46" s="97" t="s">
        <v>38</v>
      </c>
      <c r="F46" s="98">
        <v>400</v>
      </c>
      <c r="G46" s="14"/>
      <c r="H46" s="14"/>
      <c r="I46" s="14"/>
      <c r="J46" s="15" t="e">
        <f t="shared" si="3"/>
        <v>#DIV/0!</v>
      </c>
      <c r="K46" s="15" t="e">
        <f t="shared" si="2"/>
        <v>#DIV/0!</v>
      </c>
    </row>
    <row r="47" spans="1:11" ht="173.25" x14ac:dyDescent="0.25">
      <c r="A47" s="7"/>
      <c r="B47" s="92">
        <v>242</v>
      </c>
      <c r="C47" s="95" t="s">
        <v>357</v>
      </c>
      <c r="D47" s="95"/>
      <c r="E47" s="97" t="s">
        <v>18</v>
      </c>
      <c r="F47" s="98">
        <v>100</v>
      </c>
      <c r="G47" s="14"/>
      <c r="H47" s="14"/>
      <c r="I47" s="14"/>
      <c r="J47" s="15" t="e">
        <f t="shared" si="3"/>
        <v>#DIV/0!</v>
      </c>
      <c r="K47" s="15" t="e">
        <f t="shared" si="2"/>
        <v>#DIV/0!</v>
      </c>
    </row>
    <row r="48" spans="1:11" ht="78.75" x14ac:dyDescent="0.25">
      <c r="A48" s="7"/>
      <c r="B48" s="92">
        <v>243</v>
      </c>
      <c r="C48" s="95" t="s">
        <v>358</v>
      </c>
      <c r="D48" s="95"/>
      <c r="E48" s="97" t="s">
        <v>28</v>
      </c>
      <c r="F48" s="98">
        <v>80</v>
      </c>
      <c r="G48" s="14"/>
      <c r="H48" s="14"/>
      <c r="I48" s="14"/>
      <c r="J48" s="69" t="e">
        <f t="shared" si="3"/>
        <v>#DIV/0!</v>
      </c>
      <c r="K48" s="69" t="e">
        <f t="shared" si="2"/>
        <v>#DIV/0!</v>
      </c>
    </row>
    <row r="49" spans="1:11" ht="63" x14ac:dyDescent="0.25">
      <c r="A49" s="7"/>
      <c r="B49" s="92">
        <v>244</v>
      </c>
      <c r="C49" s="95" t="s">
        <v>243</v>
      </c>
      <c r="D49" s="95"/>
      <c r="E49" s="97" t="s">
        <v>28</v>
      </c>
      <c r="F49" s="98">
        <v>200</v>
      </c>
      <c r="G49" s="14"/>
      <c r="H49" s="14"/>
      <c r="I49" s="14"/>
      <c r="J49" s="69" t="e">
        <f t="shared" si="3"/>
        <v>#DIV/0!</v>
      </c>
      <c r="K49" s="69" t="e">
        <f t="shared" si="2"/>
        <v>#DIV/0!</v>
      </c>
    </row>
    <row r="50" spans="1:11" ht="47.25" x14ac:dyDescent="0.25">
      <c r="A50" s="7"/>
      <c r="B50" s="92">
        <v>245</v>
      </c>
      <c r="C50" s="95" t="s">
        <v>359</v>
      </c>
      <c r="D50" s="95"/>
      <c r="E50" s="97" t="s">
        <v>28</v>
      </c>
      <c r="F50" s="98">
        <v>100</v>
      </c>
      <c r="G50" s="14"/>
      <c r="H50" s="14"/>
      <c r="I50" s="14"/>
      <c r="J50" s="69" t="e">
        <f t="shared" si="3"/>
        <v>#DIV/0!</v>
      </c>
      <c r="K50" s="69" t="e">
        <f t="shared" si="2"/>
        <v>#DIV/0!</v>
      </c>
    </row>
    <row r="51" spans="1:11" ht="110.25" x14ac:dyDescent="0.25">
      <c r="A51" s="7"/>
      <c r="B51" s="92">
        <v>246</v>
      </c>
      <c r="C51" s="95" t="s">
        <v>245</v>
      </c>
      <c r="D51" s="95"/>
      <c r="E51" s="97" t="s">
        <v>18</v>
      </c>
      <c r="F51" s="98">
        <v>50</v>
      </c>
      <c r="G51" s="14"/>
      <c r="H51" s="14"/>
      <c r="I51" s="14"/>
      <c r="J51" s="69" t="e">
        <f t="shared" si="3"/>
        <v>#DIV/0!</v>
      </c>
      <c r="K51" s="69" t="e">
        <f t="shared" si="2"/>
        <v>#DIV/0!</v>
      </c>
    </row>
    <row r="52" spans="1:11" ht="126" x14ac:dyDescent="0.25">
      <c r="A52" s="7"/>
      <c r="B52" s="92">
        <v>247</v>
      </c>
      <c r="C52" s="95" t="s">
        <v>360</v>
      </c>
      <c r="D52" s="95"/>
      <c r="E52" s="97" t="s">
        <v>18</v>
      </c>
      <c r="F52" s="98">
        <v>50</v>
      </c>
      <c r="G52" s="14"/>
      <c r="H52" s="14"/>
      <c r="I52" s="14"/>
      <c r="J52" s="69" t="e">
        <f t="shared" si="3"/>
        <v>#DIV/0!</v>
      </c>
      <c r="K52" s="69" t="e">
        <f t="shared" si="2"/>
        <v>#DIV/0!</v>
      </c>
    </row>
    <row r="53" spans="1:11" ht="126" x14ac:dyDescent="0.25">
      <c r="A53" s="7"/>
      <c r="B53" s="92">
        <v>248</v>
      </c>
      <c r="C53" s="95" t="s">
        <v>246</v>
      </c>
      <c r="D53" s="95"/>
      <c r="E53" s="97" t="s">
        <v>18</v>
      </c>
      <c r="F53" s="98">
        <v>50</v>
      </c>
      <c r="G53" s="14"/>
      <c r="H53" s="14"/>
      <c r="I53" s="14"/>
      <c r="J53" s="69" t="e">
        <f t="shared" si="3"/>
        <v>#DIV/0!</v>
      </c>
      <c r="K53" s="69" t="e">
        <f t="shared" si="2"/>
        <v>#DIV/0!</v>
      </c>
    </row>
    <row r="54" spans="1:11" ht="126" x14ac:dyDescent="0.25">
      <c r="A54" s="7"/>
      <c r="B54" s="92">
        <v>249</v>
      </c>
      <c r="C54" s="95" t="s">
        <v>247</v>
      </c>
      <c r="D54" s="95"/>
      <c r="E54" s="97" t="s">
        <v>18</v>
      </c>
      <c r="F54" s="98">
        <v>50</v>
      </c>
      <c r="G54" s="14"/>
      <c r="H54" s="14"/>
      <c r="I54" s="14"/>
      <c r="J54" s="69" t="e">
        <f t="shared" si="3"/>
        <v>#DIV/0!</v>
      </c>
      <c r="K54" s="69" t="e">
        <f t="shared" si="2"/>
        <v>#DIV/0!</v>
      </c>
    </row>
    <row r="55" spans="1:11" ht="31.5" x14ac:dyDescent="0.25">
      <c r="A55" s="7"/>
      <c r="B55" s="92">
        <v>250</v>
      </c>
      <c r="C55" s="95" t="s">
        <v>248</v>
      </c>
      <c r="D55" s="95"/>
      <c r="E55" s="97" t="s">
        <v>28</v>
      </c>
      <c r="F55" s="98">
        <v>50</v>
      </c>
      <c r="G55" s="14"/>
      <c r="H55" s="14"/>
      <c r="I55" s="14"/>
      <c r="J55" s="69" t="e">
        <f t="shared" si="3"/>
        <v>#DIV/0!</v>
      </c>
      <c r="K55" s="69" t="e">
        <f t="shared" si="2"/>
        <v>#DIV/0!</v>
      </c>
    </row>
    <row r="56" spans="1:11" ht="63" x14ac:dyDescent="0.25">
      <c r="A56" s="7"/>
      <c r="B56" s="92">
        <v>251</v>
      </c>
      <c r="C56" s="95" t="s">
        <v>361</v>
      </c>
      <c r="D56" s="95"/>
      <c r="E56" s="97" t="s">
        <v>70</v>
      </c>
      <c r="F56" s="98">
        <v>100</v>
      </c>
      <c r="G56" s="14"/>
      <c r="H56" s="14"/>
      <c r="I56" s="14"/>
      <c r="J56" s="69" t="e">
        <f t="shared" si="3"/>
        <v>#DIV/0!</v>
      </c>
      <c r="K56" s="69" t="e">
        <f t="shared" si="2"/>
        <v>#DIV/0!</v>
      </c>
    </row>
    <row r="57" spans="1:11" ht="78.75" x14ac:dyDescent="0.25">
      <c r="A57" s="7"/>
      <c r="B57" s="92">
        <v>252</v>
      </c>
      <c r="C57" s="95" t="s">
        <v>362</v>
      </c>
      <c r="D57" s="95"/>
      <c r="E57" s="97" t="s">
        <v>70</v>
      </c>
      <c r="F57" s="98">
        <v>100</v>
      </c>
      <c r="G57" s="14"/>
      <c r="H57" s="14"/>
      <c r="I57" s="14"/>
      <c r="J57" s="69" t="e">
        <f t="shared" si="3"/>
        <v>#DIV/0!</v>
      </c>
      <c r="K57" s="69" t="e">
        <f t="shared" si="2"/>
        <v>#DIV/0!</v>
      </c>
    </row>
    <row r="58" spans="1:11" ht="78.75" x14ac:dyDescent="0.25">
      <c r="A58" s="7"/>
      <c r="B58" s="92">
        <v>253</v>
      </c>
      <c r="C58" s="95" t="s">
        <v>363</v>
      </c>
      <c r="D58" s="95"/>
      <c r="E58" s="97" t="s">
        <v>70</v>
      </c>
      <c r="F58" s="98">
        <v>100</v>
      </c>
      <c r="G58" s="14"/>
      <c r="H58" s="14"/>
      <c r="I58" s="14"/>
      <c r="J58" s="69" t="e">
        <f t="shared" si="3"/>
        <v>#DIV/0!</v>
      </c>
      <c r="K58" s="69" t="e">
        <f t="shared" si="2"/>
        <v>#DIV/0!</v>
      </c>
    </row>
    <row r="59" spans="1:11" ht="63" x14ac:dyDescent="0.25">
      <c r="A59" s="7"/>
      <c r="B59" s="92">
        <v>254</v>
      </c>
      <c r="C59" s="95" t="s">
        <v>364</v>
      </c>
      <c r="D59" s="95"/>
      <c r="E59" s="97" t="s">
        <v>70</v>
      </c>
      <c r="F59" s="98">
        <v>100</v>
      </c>
      <c r="G59" s="14"/>
      <c r="H59" s="14"/>
      <c r="I59" s="14"/>
      <c r="J59" s="69" t="e">
        <f t="shared" si="3"/>
        <v>#DIV/0!</v>
      </c>
      <c r="K59" s="69" t="e">
        <f t="shared" si="2"/>
        <v>#DIV/0!</v>
      </c>
    </row>
    <row r="60" spans="1:11" ht="47.25" x14ac:dyDescent="0.25">
      <c r="A60" s="7"/>
      <c r="B60" s="92">
        <v>255</v>
      </c>
      <c r="C60" s="95" t="s">
        <v>365</v>
      </c>
      <c r="D60" s="95"/>
      <c r="E60" s="97" t="s">
        <v>28</v>
      </c>
      <c r="F60" s="98">
        <v>30</v>
      </c>
      <c r="G60" s="14"/>
      <c r="H60" s="14"/>
      <c r="I60" s="14"/>
      <c r="J60" s="69" t="e">
        <f t="shared" si="3"/>
        <v>#DIV/0!</v>
      </c>
      <c r="K60" s="69" t="e">
        <f t="shared" si="2"/>
        <v>#DIV/0!</v>
      </c>
    </row>
    <row r="61" spans="1:11" ht="31.5" x14ac:dyDescent="0.25">
      <c r="A61" s="7"/>
      <c r="B61" s="92">
        <v>256</v>
      </c>
      <c r="C61" s="95" t="s">
        <v>366</v>
      </c>
      <c r="D61" s="95"/>
      <c r="E61" s="97" t="s">
        <v>28</v>
      </c>
      <c r="F61" s="98">
        <v>30</v>
      </c>
      <c r="G61" s="14"/>
      <c r="H61" s="14"/>
      <c r="I61" s="14"/>
      <c r="J61" s="69" t="e">
        <f t="shared" si="3"/>
        <v>#DIV/0!</v>
      </c>
      <c r="K61" s="69" t="e">
        <f t="shared" si="2"/>
        <v>#DIV/0!</v>
      </c>
    </row>
    <row r="62" spans="1:11" ht="47.25" x14ac:dyDescent="0.25">
      <c r="A62" s="7"/>
      <c r="B62" s="92">
        <v>257</v>
      </c>
      <c r="C62" s="95" t="s">
        <v>249</v>
      </c>
      <c r="D62" s="95"/>
      <c r="E62" s="97" t="s">
        <v>38</v>
      </c>
      <c r="F62" s="98">
        <v>300</v>
      </c>
      <c r="G62" s="14"/>
      <c r="H62" s="14"/>
      <c r="I62" s="14"/>
      <c r="J62" s="69" t="e">
        <f t="shared" si="3"/>
        <v>#DIV/0!</v>
      </c>
      <c r="K62" s="69" t="e">
        <f t="shared" si="2"/>
        <v>#DIV/0!</v>
      </c>
    </row>
    <row r="63" spans="1:11" ht="47.25" x14ac:dyDescent="0.25">
      <c r="A63" s="7"/>
      <c r="B63" s="92">
        <v>258</v>
      </c>
      <c r="C63" s="95" t="s">
        <v>367</v>
      </c>
      <c r="D63" s="95"/>
      <c r="E63" s="97" t="s">
        <v>38</v>
      </c>
      <c r="F63" s="98">
        <v>100</v>
      </c>
      <c r="G63" s="14"/>
      <c r="H63" s="14"/>
      <c r="I63" s="14"/>
      <c r="J63" s="69" t="e">
        <f t="shared" si="3"/>
        <v>#DIV/0!</v>
      </c>
      <c r="K63" s="69" t="e">
        <f t="shared" si="2"/>
        <v>#DIV/0!</v>
      </c>
    </row>
    <row r="64" spans="1:11" ht="78.75" x14ac:dyDescent="0.25">
      <c r="A64" s="7"/>
      <c r="B64" s="92">
        <v>259</v>
      </c>
      <c r="C64" s="95" t="s">
        <v>251</v>
      </c>
      <c r="D64" s="95"/>
      <c r="E64" s="97" t="s">
        <v>28</v>
      </c>
      <c r="F64" s="98">
        <v>120</v>
      </c>
      <c r="G64" s="14"/>
      <c r="H64" s="14"/>
      <c r="I64" s="14"/>
      <c r="J64" s="69" t="e">
        <f t="shared" si="3"/>
        <v>#DIV/0!</v>
      </c>
      <c r="K64" s="69" t="e">
        <f t="shared" si="2"/>
        <v>#DIV/0!</v>
      </c>
    </row>
    <row r="65" spans="1:11" ht="31.5" x14ac:dyDescent="0.25">
      <c r="A65" s="7"/>
      <c r="B65" s="92">
        <v>260</v>
      </c>
      <c r="C65" s="95" t="s">
        <v>252</v>
      </c>
      <c r="D65" s="95"/>
      <c r="E65" s="97" t="s">
        <v>28</v>
      </c>
      <c r="F65" s="98">
        <v>100</v>
      </c>
      <c r="G65" s="14"/>
      <c r="H65" s="14"/>
      <c r="I65" s="14"/>
      <c r="J65" s="69" t="e">
        <f t="shared" si="3"/>
        <v>#DIV/0!</v>
      </c>
      <c r="K65" s="69" t="e">
        <f t="shared" si="2"/>
        <v>#DIV/0!</v>
      </c>
    </row>
    <row r="66" spans="1:11" ht="31.5" x14ac:dyDescent="0.25">
      <c r="A66" s="7"/>
      <c r="B66" s="92">
        <v>261</v>
      </c>
      <c r="C66" s="95" t="s">
        <v>253</v>
      </c>
      <c r="D66" s="95"/>
      <c r="E66" s="97" t="s">
        <v>28</v>
      </c>
      <c r="F66" s="98">
        <v>100</v>
      </c>
      <c r="G66" s="14"/>
      <c r="H66" s="14"/>
      <c r="I66" s="14"/>
      <c r="J66" s="69" t="e">
        <f t="shared" si="3"/>
        <v>#DIV/0!</v>
      </c>
      <c r="K66" s="69" t="e">
        <f t="shared" si="2"/>
        <v>#DIV/0!</v>
      </c>
    </row>
    <row r="67" spans="1:11" ht="31.5" x14ac:dyDescent="0.25">
      <c r="A67" s="7"/>
      <c r="B67" s="92">
        <v>262</v>
      </c>
      <c r="C67" s="95" t="s">
        <v>254</v>
      </c>
      <c r="D67" s="95"/>
      <c r="E67" s="97" t="s">
        <v>28</v>
      </c>
      <c r="F67" s="98">
        <v>100</v>
      </c>
      <c r="G67" s="14"/>
      <c r="H67" s="14"/>
      <c r="I67" s="14"/>
      <c r="J67" s="69" t="e">
        <f t="shared" si="3"/>
        <v>#DIV/0!</v>
      </c>
      <c r="K67" s="69" t="e">
        <f t="shared" si="2"/>
        <v>#DIV/0!</v>
      </c>
    </row>
    <row r="68" spans="1:11" ht="47.25" x14ac:dyDescent="0.25">
      <c r="A68" s="7"/>
      <c r="B68" s="92">
        <v>263</v>
      </c>
      <c r="C68" s="95" t="s">
        <v>255</v>
      </c>
      <c r="D68" s="95"/>
      <c r="E68" s="97" t="s">
        <v>28</v>
      </c>
      <c r="F68" s="98">
        <v>100</v>
      </c>
      <c r="G68" s="14"/>
      <c r="H68" s="14"/>
      <c r="I68" s="14"/>
      <c r="J68" s="69" t="e">
        <f t="shared" si="3"/>
        <v>#DIV/0!</v>
      </c>
      <c r="K68" s="69" t="e">
        <f t="shared" si="2"/>
        <v>#DIV/0!</v>
      </c>
    </row>
    <row r="69" spans="1:11" ht="47.25" x14ac:dyDescent="0.25">
      <c r="A69" s="7"/>
      <c r="B69" s="92">
        <v>264</v>
      </c>
      <c r="C69" s="95" t="s">
        <v>256</v>
      </c>
      <c r="D69" s="95"/>
      <c r="E69" s="97" t="s">
        <v>140</v>
      </c>
      <c r="F69" s="98">
        <v>50</v>
      </c>
      <c r="G69" s="14"/>
      <c r="H69" s="14"/>
      <c r="I69" s="14"/>
      <c r="J69" s="15" t="e">
        <f t="shared" si="3"/>
        <v>#DIV/0!</v>
      </c>
      <c r="K69" s="15" t="e">
        <f t="shared" si="2"/>
        <v>#DIV/0!</v>
      </c>
    </row>
    <row r="72" spans="1:11" x14ac:dyDescent="0.25">
      <c r="B72" t="s">
        <v>398</v>
      </c>
    </row>
  </sheetData>
  <mergeCells count="1">
    <mergeCell ref="A1:K1"/>
  </mergeCell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9</vt:i4>
      </vt:variant>
      <vt:variant>
        <vt:lpstr>Intervalos nomeados</vt:lpstr>
      </vt:variant>
      <vt:variant>
        <vt:i4>2</vt:i4>
      </vt:variant>
    </vt:vector>
  </HeadingPairs>
  <TitlesOfParts>
    <vt:vector size="11" baseType="lpstr">
      <vt:lpstr>Pesquisa 2019</vt:lpstr>
      <vt:lpstr>2017</vt:lpstr>
      <vt:lpstr>2016</vt:lpstr>
      <vt:lpstr>2014</vt:lpstr>
      <vt:lpstr>2013</vt:lpstr>
      <vt:lpstr>TR 2019</vt:lpstr>
      <vt:lpstr>Pesquisa Rafael</vt:lpstr>
      <vt:lpstr>Pesquisa Simone</vt:lpstr>
      <vt:lpstr>Pesquisa Rodrigo</vt:lpstr>
      <vt:lpstr>'2014'!Area_de_impressao</vt:lpstr>
      <vt:lpstr>'2017'!Area_de_impressao</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rodrigogusmao</dc:creator>
  <cp:lastModifiedBy>Ernesto Monteiro Perez</cp:lastModifiedBy>
  <cp:lastPrinted>2018-04-26T16:50:48Z</cp:lastPrinted>
  <dcterms:created xsi:type="dcterms:W3CDTF">2014-11-06T12:42:02Z</dcterms:created>
  <dcterms:modified xsi:type="dcterms:W3CDTF">2019-07-04T18:39:23Z</dcterms:modified>
</cp:coreProperties>
</file>