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600" windowWidth="19815" windowHeight="7365"/>
  </bookViews>
  <sheets>
    <sheet name="Resumo" sheetId="1" r:id="rId1"/>
    <sheet name="Psicopedagogo- Reitoria" sheetId="2" r:id="rId2"/>
    <sheet name="Psicopedagogo - Pelotas" sheetId="3" r:id="rId3"/>
    <sheet name="Psicopedagogo - CAVG" sheetId="4" r:id="rId4"/>
    <sheet name="Psicopedagogo - Bagé" sheetId="5" r:id="rId5"/>
    <sheet name="Psicopedagogo - Camaquã" sheetId="6" r:id="rId6"/>
    <sheet name="Psicopedagogo - Charqueadas" sheetId="7" r:id="rId7"/>
    <sheet name="Psicopedagogo - Gravataí" sheetId="8" r:id="rId8"/>
    <sheet name="Psicopedagogo - Jaguarão" sheetId="9" r:id="rId9"/>
    <sheet name="Psicopedagogo - Lajeado" sheetId="10" r:id="rId10"/>
    <sheet name="Psicopedagogo - Novo Hamburgo" sheetId="11" r:id="rId11"/>
    <sheet name="Psicopedagogo - Passo Fundo" sheetId="12" r:id="rId12"/>
    <sheet name="Psicopedagogo - Santana" sheetId="13" r:id="rId13"/>
    <sheet name="Psicopedagogo - Sapiranga" sheetId="14" r:id="rId14"/>
    <sheet name="Psicopedagogo - Sapucaia" sheetId="15" r:id="rId15"/>
    <sheet name="Psicopedagogo - Venâncio" sheetId="16" r:id="rId16"/>
  </sheets>
  <calcPr calcId="124519"/>
  <extLst>
    <ext uri="GoogleSheetsCustomDataVersion1">
      <go:sheetsCustomData xmlns:go="http://customooxmlschemas.google.com/" r:id="rId20" roundtripDataSignature="AMtx7mjkTfJEpITqoI2gfwLGg3k/fs6gYg=="/>
    </ext>
  </extLst>
</workbook>
</file>

<file path=xl/calcChain.xml><?xml version="1.0" encoding="utf-8"?>
<calcChain xmlns="http://schemas.openxmlformats.org/spreadsheetml/2006/main">
  <c r="I131" i="16"/>
  <c r="J111"/>
  <c r="J142" s="1"/>
  <c r="J76"/>
  <c r="J55"/>
  <c r="J51"/>
  <c r="J60" s="1"/>
  <c r="J66" s="1"/>
  <c r="J45"/>
  <c r="J41"/>
  <c r="I41"/>
  <c r="I47" s="1"/>
  <c r="J31"/>
  <c r="J26"/>
  <c r="J87" s="1"/>
  <c r="J25"/>
  <c r="I131" i="15"/>
  <c r="J111"/>
  <c r="J142" s="1"/>
  <c r="J97"/>
  <c r="J102" s="1"/>
  <c r="J96"/>
  <c r="J55"/>
  <c r="J51"/>
  <c r="J60" s="1"/>
  <c r="J66" s="1"/>
  <c r="I47"/>
  <c r="I41"/>
  <c r="J25"/>
  <c r="J26" s="1"/>
  <c r="I131" i="14"/>
  <c r="J111"/>
  <c r="J142" s="1"/>
  <c r="J60"/>
  <c r="J66" s="1"/>
  <c r="J55"/>
  <c r="J51"/>
  <c r="I47"/>
  <c r="I41"/>
  <c r="J25"/>
  <c r="J26" s="1"/>
  <c r="I131" i="13"/>
  <c r="J111"/>
  <c r="J142" s="1"/>
  <c r="J55"/>
  <c r="J51"/>
  <c r="J60" s="1"/>
  <c r="J66" s="1"/>
  <c r="I41"/>
  <c r="I47" s="1"/>
  <c r="J26"/>
  <c r="J25"/>
  <c r="J138" i="12"/>
  <c r="I131"/>
  <c r="J111"/>
  <c r="J142" s="1"/>
  <c r="J76"/>
  <c r="J73"/>
  <c r="J55"/>
  <c r="J51"/>
  <c r="J60" s="1"/>
  <c r="J66" s="1"/>
  <c r="J46"/>
  <c r="J45"/>
  <c r="J42"/>
  <c r="J41"/>
  <c r="I41"/>
  <c r="I47" s="1"/>
  <c r="J39"/>
  <c r="J32"/>
  <c r="J31"/>
  <c r="J33" s="1"/>
  <c r="J26"/>
  <c r="J87" s="1"/>
  <c r="J25"/>
  <c r="I131" i="11"/>
  <c r="J111"/>
  <c r="J142" s="1"/>
  <c r="J55"/>
  <c r="J60" s="1"/>
  <c r="J66" s="1"/>
  <c r="J51"/>
  <c r="I47"/>
  <c r="J96" s="1"/>
  <c r="J97" s="1"/>
  <c r="J102" s="1"/>
  <c r="I41"/>
  <c r="J25"/>
  <c r="J26" s="1"/>
  <c r="I131" i="10"/>
  <c r="J111"/>
  <c r="J142" s="1"/>
  <c r="J60"/>
  <c r="J66" s="1"/>
  <c r="J55"/>
  <c r="J51"/>
  <c r="I41"/>
  <c r="I47" s="1"/>
  <c r="J26"/>
  <c r="J138" s="1"/>
  <c r="J25"/>
  <c r="I131" i="9"/>
  <c r="J111"/>
  <c r="J142" s="1"/>
  <c r="J55"/>
  <c r="J51"/>
  <c r="J60" s="1"/>
  <c r="J66" s="1"/>
  <c r="J45"/>
  <c r="J41"/>
  <c r="I41"/>
  <c r="I47" s="1"/>
  <c r="J31"/>
  <c r="J26"/>
  <c r="J25"/>
  <c r="J138" i="8"/>
  <c r="I131"/>
  <c r="J111"/>
  <c r="J142" s="1"/>
  <c r="J76"/>
  <c r="J73"/>
  <c r="J55"/>
  <c r="J51"/>
  <c r="J60" s="1"/>
  <c r="J66" s="1"/>
  <c r="J46"/>
  <c r="J45"/>
  <c r="J42"/>
  <c r="J41"/>
  <c r="I41"/>
  <c r="I47" s="1"/>
  <c r="J39"/>
  <c r="J32"/>
  <c r="J31"/>
  <c r="J33" s="1"/>
  <c r="J26"/>
  <c r="J87" s="1"/>
  <c r="J25"/>
  <c r="I131" i="7"/>
  <c r="J111"/>
  <c r="J142" s="1"/>
  <c r="J60"/>
  <c r="J66" s="1"/>
  <c r="J55"/>
  <c r="J51"/>
  <c r="I47"/>
  <c r="J96" s="1"/>
  <c r="J97" s="1"/>
  <c r="J102" s="1"/>
  <c r="I41"/>
  <c r="J25"/>
  <c r="J26" s="1"/>
  <c r="I131" i="6"/>
  <c r="J111"/>
  <c r="J142" s="1"/>
  <c r="J60"/>
  <c r="J66" s="1"/>
  <c r="J55"/>
  <c r="J51"/>
  <c r="I41"/>
  <c r="I47" s="1"/>
  <c r="J26"/>
  <c r="J138" s="1"/>
  <c r="J25"/>
  <c r="I131" i="5"/>
  <c r="J111"/>
  <c r="J142" s="1"/>
  <c r="J76"/>
  <c r="J55"/>
  <c r="J51"/>
  <c r="J60" s="1"/>
  <c r="J66" s="1"/>
  <c r="J45"/>
  <c r="J41"/>
  <c r="I41"/>
  <c r="I47" s="1"/>
  <c r="J32"/>
  <c r="J31"/>
  <c r="J33" s="1"/>
  <c r="J26"/>
  <c r="J25"/>
  <c r="I131" i="4"/>
  <c r="J111"/>
  <c r="J142" s="1"/>
  <c r="J55"/>
  <c r="J51"/>
  <c r="J60" s="1"/>
  <c r="J66" s="1"/>
  <c r="I41"/>
  <c r="I47" s="1"/>
  <c r="J25"/>
  <c r="J26" s="1"/>
  <c r="I131" i="3"/>
  <c r="J111"/>
  <c r="J142" s="1"/>
  <c r="J60"/>
  <c r="J66" s="1"/>
  <c r="J55"/>
  <c r="J51"/>
  <c r="I47"/>
  <c r="J96" s="1"/>
  <c r="J97" s="1"/>
  <c r="J102" s="1"/>
  <c r="I41"/>
  <c r="J25"/>
  <c r="J26" s="1"/>
  <c r="I131" i="2"/>
  <c r="J111"/>
  <c r="J142" s="1"/>
  <c r="J55"/>
  <c r="J51"/>
  <c r="J60" s="1"/>
  <c r="J66" s="1"/>
  <c r="J44"/>
  <c r="I41"/>
  <c r="I47" s="1"/>
  <c r="J26"/>
  <c r="J25"/>
  <c r="D28" i="1"/>
  <c r="E28" s="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D14"/>
  <c r="H32" l="1"/>
  <c r="J96" i="4"/>
  <c r="J97" s="1"/>
  <c r="J102" s="1"/>
  <c r="J76" i="3"/>
  <c r="J45"/>
  <c r="J41"/>
  <c r="J31"/>
  <c r="J138"/>
  <c r="J73"/>
  <c r="J46"/>
  <c r="J42"/>
  <c r="J39"/>
  <c r="J32"/>
  <c r="J74"/>
  <c r="J43"/>
  <c r="J40"/>
  <c r="J87"/>
  <c r="J83"/>
  <c r="J71"/>
  <c r="J44"/>
  <c r="J76" i="15"/>
  <c r="J45"/>
  <c r="J41"/>
  <c r="J31"/>
  <c r="J138"/>
  <c r="J73"/>
  <c r="J46"/>
  <c r="J42"/>
  <c r="J39"/>
  <c r="J32"/>
  <c r="J74"/>
  <c r="J43"/>
  <c r="J40"/>
  <c r="J87"/>
  <c r="J83"/>
  <c r="J71"/>
  <c r="J44"/>
  <c r="J138" i="2"/>
  <c r="J73"/>
  <c r="J46"/>
  <c r="J42"/>
  <c r="J39"/>
  <c r="J32"/>
  <c r="J74"/>
  <c r="J43"/>
  <c r="J40"/>
  <c r="J87"/>
  <c r="J83"/>
  <c r="J76"/>
  <c r="J45"/>
  <c r="J41"/>
  <c r="J31"/>
  <c r="J33" s="1"/>
  <c r="J34" s="1"/>
  <c r="J34" i="8"/>
  <c r="J96"/>
  <c r="J97" s="1"/>
  <c r="J102" s="1"/>
  <c r="J96" i="10"/>
  <c r="J97" s="1"/>
  <c r="J102" s="1"/>
  <c r="J96" i="13"/>
  <c r="J97" s="1"/>
  <c r="J102" s="1"/>
  <c r="J75" i="2"/>
  <c r="J96"/>
  <c r="J97" s="1"/>
  <c r="J102" s="1"/>
  <c r="J87" i="4"/>
  <c r="J83"/>
  <c r="J44"/>
  <c r="J76"/>
  <c r="J45"/>
  <c r="J41"/>
  <c r="J31"/>
  <c r="J138"/>
  <c r="J73"/>
  <c r="J46"/>
  <c r="J42"/>
  <c r="J39"/>
  <c r="J32"/>
  <c r="J71" s="1"/>
  <c r="J74"/>
  <c r="J75" s="1"/>
  <c r="J43"/>
  <c r="J40"/>
  <c r="J96" i="6"/>
  <c r="J97" s="1"/>
  <c r="J102" s="1"/>
  <c r="J34" i="5"/>
  <c r="J35" s="1"/>
  <c r="J64" s="1"/>
  <c r="J67" s="1"/>
  <c r="J96"/>
  <c r="J97" s="1"/>
  <c r="J102" s="1"/>
  <c r="J76" i="7"/>
  <c r="J45"/>
  <c r="J41"/>
  <c r="J31"/>
  <c r="J138"/>
  <c r="J73"/>
  <c r="J46"/>
  <c r="J42"/>
  <c r="J39"/>
  <c r="J32"/>
  <c r="J74"/>
  <c r="J43"/>
  <c r="J40"/>
  <c r="J87"/>
  <c r="J83"/>
  <c r="J71"/>
  <c r="J44"/>
  <c r="J96" i="9"/>
  <c r="J97" s="1"/>
  <c r="J102" s="1"/>
  <c r="J35" i="8"/>
  <c r="J64" s="1"/>
  <c r="E14" i="1"/>
  <c r="J76" i="11"/>
  <c r="J45"/>
  <c r="J41"/>
  <c r="J31"/>
  <c r="J138"/>
  <c r="J73"/>
  <c r="J46"/>
  <c r="J42"/>
  <c r="J39"/>
  <c r="J32"/>
  <c r="J74"/>
  <c r="J43"/>
  <c r="J40"/>
  <c r="J87"/>
  <c r="J83"/>
  <c r="J71"/>
  <c r="J44"/>
  <c r="J34" i="12"/>
  <c r="J35" s="1"/>
  <c r="J64" s="1"/>
  <c r="J96"/>
  <c r="J97" s="1"/>
  <c r="J102" s="1"/>
  <c r="J138" i="14"/>
  <c r="J73"/>
  <c r="J46"/>
  <c r="J42"/>
  <c r="J39"/>
  <c r="J32"/>
  <c r="J74"/>
  <c r="J43"/>
  <c r="J40"/>
  <c r="J87"/>
  <c r="J83"/>
  <c r="J71"/>
  <c r="J44"/>
  <c r="J76"/>
  <c r="J45"/>
  <c r="J41"/>
  <c r="J31"/>
  <c r="J75" i="16"/>
  <c r="J96"/>
  <c r="J97" s="1"/>
  <c r="J102" s="1"/>
  <c r="J75" i="3"/>
  <c r="J39" i="5"/>
  <c r="J47" s="1"/>
  <c r="J65" s="1"/>
  <c r="J42"/>
  <c r="J46"/>
  <c r="J73"/>
  <c r="J138"/>
  <c r="J31" i="6"/>
  <c r="J33" s="1"/>
  <c r="J41"/>
  <c r="J45"/>
  <c r="J76"/>
  <c r="J75" i="7"/>
  <c r="J40" i="8"/>
  <c r="J47" s="1"/>
  <c r="J65" s="1"/>
  <c r="J43"/>
  <c r="J74"/>
  <c r="J75" s="1"/>
  <c r="J32" i="9"/>
  <c r="J33" s="1"/>
  <c r="J39"/>
  <c r="J42"/>
  <c r="J46"/>
  <c r="J73"/>
  <c r="J138"/>
  <c r="J31" i="10"/>
  <c r="J41"/>
  <c r="J45"/>
  <c r="J76"/>
  <c r="J75" i="11"/>
  <c r="J40" i="12"/>
  <c r="J47" s="1"/>
  <c r="J65" s="1"/>
  <c r="J43"/>
  <c r="J74"/>
  <c r="J75" s="1"/>
  <c r="J32" i="13"/>
  <c r="J39"/>
  <c r="J42"/>
  <c r="J46"/>
  <c r="J73"/>
  <c r="J138"/>
  <c r="J96" i="14"/>
  <c r="J97" s="1"/>
  <c r="J102" s="1"/>
  <c r="J75" i="15"/>
  <c r="J40" i="16"/>
  <c r="J43"/>
  <c r="J74"/>
  <c r="J44" i="6"/>
  <c r="J83"/>
  <c r="J87"/>
  <c r="J76" i="9"/>
  <c r="J44" i="10"/>
  <c r="J83"/>
  <c r="J87"/>
  <c r="J31" i="13"/>
  <c r="J33" s="1"/>
  <c r="J41"/>
  <c r="J45"/>
  <c r="J76"/>
  <c r="J75" i="14"/>
  <c r="J32" i="16"/>
  <c r="J71" s="1"/>
  <c r="J39"/>
  <c r="J42"/>
  <c r="J46"/>
  <c r="J73"/>
  <c r="J138"/>
  <c r="J44" i="5"/>
  <c r="J71"/>
  <c r="J83"/>
  <c r="J87"/>
  <c r="J40" i="6"/>
  <c r="J43"/>
  <c r="J74"/>
  <c r="J75" s="1"/>
  <c r="J44" i="9"/>
  <c r="J83"/>
  <c r="J87"/>
  <c r="J40" i="10"/>
  <c r="J43"/>
  <c r="J74"/>
  <c r="J75" s="1"/>
  <c r="J44" i="13"/>
  <c r="J71"/>
  <c r="J83"/>
  <c r="J87"/>
  <c r="J40" i="5"/>
  <c r="J43"/>
  <c r="J74"/>
  <c r="J75" s="1"/>
  <c r="J32" i="6"/>
  <c r="J39"/>
  <c r="J42"/>
  <c r="J46"/>
  <c r="J73"/>
  <c r="J44" i="8"/>
  <c r="J71"/>
  <c r="J83"/>
  <c r="J40" i="9"/>
  <c r="J43"/>
  <c r="J74"/>
  <c r="J75" s="1"/>
  <c r="J32" i="10"/>
  <c r="J71" s="1"/>
  <c r="J39"/>
  <c r="J42"/>
  <c r="J46"/>
  <c r="J73"/>
  <c r="J44" i="12"/>
  <c r="J71"/>
  <c r="J83"/>
  <c r="J40" i="13"/>
  <c r="J43"/>
  <c r="J74"/>
  <c r="J75" s="1"/>
  <c r="J44" i="16"/>
  <c r="J83"/>
  <c r="J72" l="1"/>
  <c r="J77" s="1"/>
  <c r="J140" s="1"/>
  <c r="J72" i="4"/>
  <c r="J77" s="1"/>
  <c r="J140" s="1"/>
  <c r="J67" i="12"/>
  <c r="J34" i="9"/>
  <c r="J35" s="1"/>
  <c r="J64" s="1"/>
  <c r="J67" s="1"/>
  <c r="J77" i="10"/>
  <c r="J140" s="1"/>
  <c r="J72"/>
  <c r="J139" i="5"/>
  <c r="J72" i="8"/>
  <c r="J77"/>
  <c r="J140" s="1"/>
  <c r="J80" i="5"/>
  <c r="J72" i="14"/>
  <c r="J77" s="1"/>
  <c r="J140" s="1"/>
  <c r="J47" i="13"/>
  <c r="J65" s="1"/>
  <c r="J71" i="9"/>
  <c r="J47" i="16"/>
  <c r="J65" s="1"/>
  <c r="J47" i="9"/>
  <c r="J65" s="1"/>
  <c r="J67" i="8"/>
  <c r="J33" i="7"/>
  <c r="J33" i="4"/>
  <c r="J33" i="16"/>
  <c r="J80"/>
  <c r="J80" i="13"/>
  <c r="J80" i="6"/>
  <c r="J80" i="12"/>
  <c r="J72" i="13"/>
  <c r="J77" s="1"/>
  <c r="J140" s="1"/>
  <c r="J80" i="9"/>
  <c r="J80" i="10"/>
  <c r="J80" i="7"/>
  <c r="J80" i="4"/>
  <c r="J80" i="2"/>
  <c r="J47" i="10"/>
  <c r="J65" s="1"/>
  <c r="J47" i="6"/>
  <c r="J65" s="1"/>
  <c r="J71"/>
  <c r="J33" i="10"/>
  <c r="J33" i="14"/>
  <c r="J33" i="11"/>
  <c r="J47" i="7"/>
  <c r="J65" s="1"/>
  <c r="J47" i="4"/>
  <c r="J65" s="1"/>
  <c r="J47" i="2"/>
  <c r="J65" s="1"/>
  <c r="J33" i="15"/>
  <c r="J33" i="3"/>
  <c r="J80" i="14"/>
  <c r="J80" i="11"/>
  <c r="J72" i="7"/>
  <c r="J77" s="1"/>
  <c r="J140" s="1"/>
  <c r="J80" i="15"/>
  <c r="J80" i="3"/>
  <c r="J47" i="14"/>
  <c r="J65" s="1"/>
  <c r="J47" i="11"/>
  <c r="J65" s="1"/>
  <c r="J34" i="6"/>
  <c r="J35" s="1"/>
  <c r="J64" s="1"/>
  <c r="J67" s="1"/>
  <c r="J34" i="13"/>
  <c r="J35" s="1"/>
  <c r="J64" s="1"/>
  <c r="J67" s="1"/>
  <c r="J71" i="2"/>
  <c r="J47" i="15"/>
  <c r="J65" s="1"/>
  <c r="J47" i="3"/>
  <c r="J65" s="1"/>
  <c r="J72" i="12"/>
  <c r="J77"/>
  <c r="J140" s="1"/>
  <c r="J72" i="5"/>
  <c r="J77" s="1"/>
  <c r="J80" i="8"/>
  <c r="J72" i="11"/>
  <c r="J77" s="1"/>
  <c r="J140" s="1"/>
  <c r="J72" i="15"/>
  <c r="J77" s="1"/>
  <c r="J140" s="1"/>
  <c r="J72" i="3"/>
  <c r="J77" s="1"/>
  <c r="J140" s="1"/>
  <c r="J35" i="2"/>
  <c r="J64" s="1"/>
  <c r="J139" i="9" l="1"/>
  <c r="J139" i="13"/>
  <c r="J140" i="5"/>
  <c r="J139" i="6"/>
  <c r="J72"/>
  <c r="J77" s="1"/>
  <c r="J88" i="7"/>
  <c r="J84"/>
  <c r="J89" s="1"/>
  <c r="J85"/>
  <c r="J86"/>
  <c r="J86" i="5"/>
  <c r="J88"/>
  <c r="J84"/>
  <c r="J85"/>
  <c r="J35" i="15"/>
  <c r="J64" s="1"/>
  <c r="J67" s="1"/>
  <c r="J34"/>
  <c r="J34" i="14"/>
  <c r="J35" s="1"/>
  <c r="J64" s="1"/>
  <c r="J67" s="1"/>
  <c r="J88" i="4"/>
  <c r="J84"/>
  <c r="J85"/>
  <c r="J86"/>
  <c r="J85" i="10"/>
  <c r="J86"/>
  <c r="J88"/>
  <c r="J84"/>
  <c r="J85" i="6"/>
  <c r="J86"/>
  <c r="J88"/>
  <c r="J84"/>
  <c r="J88" i="16"/>
  <c r="J84"/>
  <c r="J85"/>
  <c r="J86"/>
  <c r="J35" i="7"/>
  <c r="J64" s="1"/>
  <c r="J67" s="1"/>
  <c r="J34"/>
  <c r="J139" i="12"/>
  <c r="J67" i="2"/>
  <c r="J85"/>
  <c r="J86"/>
  <c r="J88"/>
  <c r="J84"/>
  <c r="J88" i="12"/>
  <c r="J84"/>
  <c r="J89" s="1"/>
  <c r="J85"/>
  <c r="J86"/>
  <c r="J72" i="2"/>
  <c r="J77" s="1"/>
  <c r="J140" s="1"/>
  <c r="J88" i="3"/>
  <c r="J84"/>
  <c r="J85"/>
  <c r="J86"/>
  <c r="J35" i="10"/>
  <c r="J64" s="1"/>
  <c r="J67" s="1"/>
  <c r="J34"/>
  <c r="J139" i="8"/>
  <c r="J88"/>
  <c r="J84"/>
  <c r="J89" s="1"/>
  <c r="J85"/>
  <c r="J86"/>
  <c r="J88" i="15"/>
  <c r="J84"/>
  <c r="J89" s="1"/>
  <c r="J85"/>
  <c r="J86"/>
  <c r="J88" i="11"/>
  <c r="J84"/>
  <c r="J89" s="1"/>
  <c r="J85"/>
  <c r="J86"/>
  <c r="J34" i="3"/>
  <c r="J35" s="1"/>
  <c r="J64" s="1"/>
  <c r="J67" s="1"/>
  <c r="J35" i="11"/>
  <c r="J64" s="1"/>
  <c r="J67" s="1"/>
  <c r="J34"/>
  <c r="J86" i="9"/>
  <c r="J88"/>
  <c r="J84"/>
  <c r="J85"/>
  <c r="J86" i="13"/>
  <c r="J88"/>
  <c r="J84"/>
  <c r="J85"/>
  <c r="J34" i="4"/>
  <c r="J35" s="1"/>
  <c r="J64" s="1"/>
  <c r="J67" s="1"/>
  <c r="J72" i="9"/>
  <c r="J77" s="1"/>
  <c r="J34" i="16"/>
  <c r="J35" s="1"/>
  <c r="J64" s="1"/>
  <c r="J67" s="1"/>
  <c r="J85" i="14"/>
  <c r="J86"/>
  <c r="J88"/>
  <c r="J84"/>
  <c r="J89" s="1"/>
  <c r="J139" i="4" l="1"/>
  <c r="J140" i="9"/>
  <c r="J139" i="3"/>
  <c r="J140" i="6"/>
  <c r="J139" i="14"/>
  <c r="J139" i="16"/>
  <c r="J90" i="14"/>
  <c r="J91" s="1"/>
  <c r="J101" s="1"/>
  <c r="J103" s="1"/>
  <c r="J91" i="15"/>
  <c r="J101" s="1"/>
  <c r="J103" s="1"/>
  <c r="J141" s="1"/>
  <c r="J90"/>
  <c r="J139" i="11"/>
  <c r="J139" i="10"/>
  <c r="J139" i="2"/>
  <c r="J89" i="13"/>
  <c r="J89" i="16"/>
  <c r="J89" i="4"/>
  <c r="J89" i="3"/>
  <c r="J89" i="2"/>
  <c r="J89" i="5"/>
  <c r="J91" i="8"/>
  <c r="J101" s="1"/>
  <c r="J103" s="1"/>
  <c r="J90"/>
  <c r="J139" i="7"/>
  <c r="J89" i="9"/>
  <c r="J89" i="6"/>
  <c r="J89" i="10"/>
  <c r="J90" i="11"/>
  <c r="J91" s="1"/>
  <c r="J101" s="1"/>
  <c r="J103" s="1"/>
  <c r="J139" i="15"/>
  <c r="J91" i="12"/>
  <c r="J101" s="1"/>
  <c r="J103" s="1"/>
  <c r="J90"/>
  <c r="J90" i="7"/>
  <c r="J91" s="1"/>
  <c r="J101" s="1"/>
  <c r="J103" s="1"/>
  <c r="J141" i="11" l="1"/>
  <c r="J115"/>
  <c r="J116" s="1"/>
  <c r="J141" i="14"/>
  <c r="J115"/>
  <c r="J116" s="1"/>
  <c r="J119"/>
  <c r="J117"/>
  <c r="J118" s="1"/>
  <c r="J141" i="7"/>
  <c r="J115"/>
  <c r="J116" s="1"/>
  <c r="J90" i="3"/>
  <c r="J91" s="1"/>
  <c r="J101" s="1"/>
  <c r="J103" s="1"/>
  <c r="J91" i="10"/>
  <c r="J101" s="1"/>
  <c r="J103" s="1"/>
  <c r="J90"/>
  <c r="J90" i="9"/>
  <c r="J91" s="1"/>
  <c r="J101" s="1"/>
  <c r="J103" s="1"/>
  <c r="J91" i="2"/>
  <c r="J101" s="1"/>
  <c r="J103" s="1"/>
  <c r="J90"/>
  <c r="J90" i="13"/>
  <c r="J91" s="1"/>
  <c r="J101" s="1"/>
  <c r="J103" s="1"/>
  <c r="J143" i="15"/>
  <c r="J143" i="7"/>
  <c r="J143" i="11"/>
  <c r="J143" i="14"/>
  <c r="J141" i="8"/>
  <c r="J143" s="1"/>
  <c r="J115"/>
  <c r="J116" s="1"/>
  <c r="J119" s="1"/>
  <c r="J117"/>
  <c r="J118" s="1"/>
  <c r="J91" i="4"/>
  <c r="J101" s="1"/>
  <c r="J103" s="1"/>
  <c r="J90"/>
  <c r="J141" i="12"/>
  <c r="J143" s="1"/>
  <c r="J117"/>
  <c r="J118" s="1"/>
  <c r="J119" s="1"/>
  <c r="J115"/>
  <c r="J116" s="1"/>
  <c r="J90" i="6"/>
  <c r="J91" s="1"/>
  <c r="J101" s="1"/>
  <c r="J103" s="1"/>
  <c r="J91" i="5"/>
  <c r="J101" s="1"/>
  <c r="J103" s="1"/>
  <c r="J90"/>
  <c r="J90" i="16"/>
  <c r="J91" s="1"/>
  <c r="J101" s="1"/>
  <c r="J103" s="1"/>
  <c r="J115" i="15"/>
  <c r="J116" s="1"/>
  <c r="J141" i="13" l="1"/>
  <c r="J143" s="1"/>
  <c r="J115"/>
  <c r="J116" s="1"/>
  <c r="J141" i="9"/>
  <c r="J143" s="1"/>
  <c r="J115"/>
  <c r="J116" s="1"/>
  <c r="J117"/>
  <c r="J118" s="1"/>
  <c r="J119" s="1"/>
  <c r="J122" i="8"/>
  <c r="J123"/>
  <c r="J128"/>
  <c r="J141" i="3"/>
  <c r="J143" s="1"/>
  <c r="J115"/>
  <c r="J116" s="1"/>
  <c r="J141" i="16"/>
  <c r="J143" s="1"/>
  <c r="J115"/>
  <c r="J116" s="1"/>
  <c r="J117" s="1"/>
  <c r="J118" s="1"/>
  <c r="J141" i="6"/>
  <c r="J143" s="1"/>
  <c r="J115"/>
  <c r="J116" s="1"/>
  <c r="J117" s="1"/>
  <c r="J118" s="1"/>
  <c r="J122" i="12"/>
  <c r="J131" s="1"/>
  <c r="J123"/>
  <c r="J128"/>
  <c r="J128" i="14"/>
  <c r="J129" s="1"/>
  <c r="J144" s="1"/>
  <c r="J145" s="1"/>
  <c r="J122"/>
  <c r="J123"/>
  <c r="J119" i="15"/>
  <c r="J141" i="4"/>
  <c r="J143" s="1"/>
  <c r="J115"/>
  <c r="J116" s="1"/>
  <c r="J117" i="7"/>
  <c r="J118" s="1"/>
  <c r="J141" i="2"/>
  <c r="J143" s="1"/>
  <c r="J115"/>
  <c r="J116" s="1"/>
  <c r="J119" s="1"/>
  <c r="J117"/>
  <c r="J118" s="1"/>
  <c r="J141" i="10"/>
  <c r="J143" s="1"/>
  <c r="J115"/>
  <c r="J116" s="1"/>
  <c r="J117" s="1"/>
  <c r="J118" s="1"/>
  <c r="J141" i="5"/>
  <c r="J143" s="1"/>
  <c r="J115"/>
  <c r="J116" s="1"/>
  <c r="J119" s="1"/>
  <c r="J117"/>
  <c r="J118" s="1"/>
  <c r="J117" i="15"/>
  <c r="J118" s="1"/>
  <c r="J129" i="8"/>
  <c r="J144" s="1"/>
  <c r="J145" s="1"/>
  <c r="J117" i="11"/>
  <c r="J118" s="1"/>
  <c r="J122" i="9" l="1"/>
  <c r="J123"/>
  <c r="J128"/>
  <c r="J128" i="2"/>
  <c r="J122"/>
  <c r="J123"/>
  <c r="F154" i="8"/>
  <c r="H154" s="1"/>
  <c r="J154" s="1"/>
  <c r="J155" s="1"/>
  <c r="J158" s="1"/>
  <c r="J160" s="1"/>
  <c r="F20" i="1"/>
  <c r="G20" s="1"/>
  <c r="F154" i="14"/>
  <c r="H154" s="1"/>
  <c r="J154" s="1"/>
  <c r="J155" s="1"/>
  <c r="J158" s="1"/>
  <c r="J160" s="1"/>
  <c r="F26" i="1"/>
  <c r="G26" s="1"/>
  <c r="J122" i="5"/>
  <c r="J123"/>
  <c r="J128"/>
  <c r="J117" i="4"/>
  <c r="J118" s="1"/>
  <c r="J129" i="12"/>
  <c r="J144" s="1"/>
  <c r="J145" s="1"/>
  <c r="J131" i="14"/>
  <c r="J119" i="6"/>
  <c r="J119" i="16"/>
  <c r="J117" i="3"/>
  <c r="J118" s="1"/>
  <c r="J119" s="1"/>
  <c r="J131" i="8"/>
  <c r="J119" i="7"/>
  <c r="J129" i="5"/>
  <c r="J144" s="1"/>
  <c r="J145" s="1"/>
  <c r="J119" i="10"/>
  <c r="J129" i="2"/>
  <c r="J144" s="1"/>
  <c r="J145" s="1"/>
  <c r="J129" i="9"/>
  <c r="J144" s="1"/>
  <c r="J145" s="1"/>
  <c r="J117" i="13"/>
  <c r="J118" s="1"/>
  <c r="J119" s="1"/>
  <c r="J119" i="11"/>
  <c r="J123" i="15"/>
  <c r="J128"/>
  <c r="J122"/>
  <c r="J122" i="13" l="1"/>
  <c r="J123"/>
  <c r="J128"/>
  <c r="F154" i="2"/>
  <c r="H154" s="1"/>
  <c r="J154" s="1"/>
  <c r="J155" s="1"/>
  <c r="J158" s="1"/>
  <c r="J160" s="1"/>
  <c r="F14" i="1"/>
  <c r="G14" s="1"/>
  <c r="F154" i="9"/>
  <c r="H154" s="1"/>
  <c r="J154" s="1"/>
  <c r="J155" s="1"/>
  <c r="J158" s="1"/>
  <c r="J160" s="1"/>
  <c r="F21" i="1"/>
  <c r="G21" s="1"/>
  <c r="F154" i="5"/>
  <c r="H154" s="1"/>
  <c r="J154" s="1"/>
  <c r="J155" s="1"/>
  <c r="J158" s="1"/>
  <c r="J160" s="1"/>
  <c r="F17" i="1"/>
  <c r="G17" s="1"/>
  <c r="J123" i="3"/>
  <c r="J128"/>
  <c r="J122"/>
  <c r="J123" i="11"/>
  <c r="J128"/>
  <c r="J122"/>
  <c r="J123" i="7"/>
  <c r="J128"/>
  <c r="J122"/>
  <c r="J128" i="6"/>
  <c r="J122"/>
  <c r="J123"/>
  <c r="J119" i="4"/>
  <c r="J131" i="5"/>
  <c r="J131" i="2"/>
  <c r="J131" i="9"/>
  <c r="J131" i="15"/>
  <c r="J129"/>
  <c r="J144" s="1"/>
  <c r="J145" s="1"/>
  <c r="J122" i="16"/>
  <c r="J123"/>
  <c r="J128"/>
  <c r="F154" i="12"/>
  <c r="H154" s="1"/>
  <c r="J154" s="1"/>
  <c r="J155" s="1"/>
  <c r="J158" s="1"/>
  <c r="J160" s="1"/>
  <c r="F24" i="1"/>
  <c r="G24" s="1"/>
  <c r="J128" i="10"/>
  <c r="J122"/>
  <c r="J123"/>
  <c r="J131" i="11" l="1"/>
  <c r="J129"/>
  <c r="J144" s="1"/>
  <c r="J145" s="1"/>
  <c r="J131" i="16"/>
  <c r="J129"/>
  <c r="J144" s="1"/>
  <c r="J145" s="1"/>
  <c r="J131" i="6"/>
  <c r="J129"/>
  <c r="J144" s="1"/>
  <c r="J145" s="1"/>
  <c r="J131" i="13"/>
  <c r="J129"/>
  <c r="J144" s="1"/>
  <c r="J145" s="1"/>
  <c r="J131" i="10"/>
  <c r="J129"/>
  <c r="J144" s="1"/>
  <c r="J145" s="1"/>
  <c r="J122" i="4"/>
  <c r="J123"/>
  <c r="J128"/>
  <c r="J131" i="7"/>
  <c r="J129"/>
  <c r="J144" s="1"/>
  <c r="J145" s="1"/>
  <c r="F154" i="15"/>
  <c r="H154" s="1"/>
  <c r="J154" s="1"/>
  <c r="J155" s="1"/>
  <c r="J158" s="1"/>
  <c r="J160" s="1"/>
  <c r="F27" i="1"/>
  <c r="G27" s="1"/>
  <c r="J131" i="3"/>
  <c r="J129"/>
  <c r="J144" s="1"/>
  <c r="J145" s="1"/>
  <c r="F154" i="7" l="1"/>
  <c r="H154" s="1"/>
  <c r="J154" s="1"/>
  <c r="J155" s="1"/>
  <c r="J158" s="1"/>
  <c r="J160" s="1"/>
  <c r="F19" i="1"/>
  <c r="G19" s="1"/>
  <c r="F154" i="13"/>
  <c r="H154" s="1"/>
  <c r="J154" s="1"/>
  <c r="J155" s="1"/>
  <c r="J158" s="1"/>
  <c r="J160" s="1"/>
  <c r="F25" i="1"/>
  <c r="G25" s="1"/>
  <c r="F154" i="10"/>
  <c r="H154" s="1"/>
  <c r="J154" s="1"/>
  <c r="J155" s="1"/>
  <c r="J158" s="1"/>
  <c r="J160" s="1"/>
  <c r="F22" i="1"/>
  <c r="G22" s="1"/>
  <c r="F154" i="3"/>
  <c r="H154" s="1"/>
  <c r="J154" s="1"/>
  <c r="J155" s="1"/>
  <c r="J158" s="1"/>
  <c r="J160" s="1"/>
  <c r="F15" i="1"/>
  <c r="G15" s="1"/>
  <c r="J131" i="4"/>
  <c r="J129"/>
  <c r="J144" s="1"/>
  <c r="J145" s="1"/>
  <c r="F154" i="16"/>
  <c r="H154" s="1"/>
  <c r="J154" s="1"/>
  <c r="J155" s="1"/>
  <c r="J158" s="1"/>
  <c r="J160" s="1"/>
  <c r="F28" i="1"/>
  <c r="G28" s="1"/>
  <c r="F154" i="6"/>
  <c r="H154" s="1"/>
  <c r="J154" s="1"/>
  <c r="J155" s="1"/>
  <c r="J158" s="1"/>
  <c r="J160" s="1"/>
  <c r="F18" i="1"/>
  <c r="G18" s="1"/>
  <c r="F154" i="11"/>
  <c r="H154" s="1"/>
  <c r="J154" s="1"/>
  <c r="J155" s="1"/>
  <c r="J158" s="1"/>
  <c r="J160" s="1"/>
  <c r="F23" i="1"/>
  <c r="G23" s="1"/>
  <c r="F154" i="4" l="1"/>
  <c r="H154" s="1"/>
  <c r="J154" s="1"/>
  <c r="J155" s="1"/>
  <c r="J158" s="1"/>
  <c r="J160" s="1"/>
  <c r="F16" i="1"/>
  <c r="G16" s="1"/>
  <c r="H14" s="1"/>
</calcChain>
</file>

<file path=xl/sharedStrings.xml><?xml version="1.0" encoding="utf-8"?>
<sst xmlns="http://schemas.openxmlformats.org/spreadsheetml/2006/main" count="3826" uniqueCount="519">
  <si>
    <t>Psicopedagogo - Regime de Tributação: Lucro Real</t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</si>
  <si>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</si>
  <si>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</si>
  <si>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</si>
  <si>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</si>
  <si>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</si>
  <si>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</si>
  <si>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</si>
  <si>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</si>
  <si>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</si>
  <si>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</si>
  <si>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Pelotas/RS</t>
  </si>
  <si>
    <t>C</t>
  </si>
  <si>
    <t>Ano do Acordo, Convenção ou Dissídio Coletivo</t>
  </si>
  <si>
    <t>SECRASO/RS - RS001505/2021</t>
  </si>
  <si>
    <t>D</t>
  </si>
  <si>
    <t>Número de meses de execução contratual</t>
  </si>
  <si>
    <t>RESUMO DA COMPOSIÇÃO DE PREÇOS ESTIMADO DA CONTRATAÇÃO</t>
  </si>
  <si>
    <t>CÂMPUS</t>
  </si>
  <si>
    <t>DESCRIÇÃO DO ITEM DE SERVIÇO</t>
  </si>
  <si>
    <t>UNIDADE DE MEDIDA</t>
  </si>
  <si>
    <t>QUANTIDADE DE POSTOS DE TRABALHO</t>
  </si>
  <si>
    <t>QUANTIDADE A SER REGISTRADA (12 MESES)</t>
  </si>
  <si>
    <t>VALOR MENSAL DO SERVIÇO (R$)</t>
  </si>
  <si>
    <t>VALOR TOTAL POR ITEM (R$)</t>
  </si>
  <si>
    <t>VALOR TOTAL DA CONTRATAÇÃO (R$)</t>
  </si>
  <si>
    <t>Reitoria</t>
  </si>
  <si>
    <t>Psicopedagogo</t>
  </si>
  <si>
    <t>Posto/ Mês</t>
  </si>
  <si>
    <t>Câmpus Pelotas</t>
  </si>
  <si>
    <t>Câmpus Pelotas-Visconde da Graça </t>
  </si>
  <si>
    <t>Câmpus Bagé</t>
  </si>
  <si>
    <t>Câmpus Camaquã</t>
  </si>
  <si>
    <t>Câmpus Charqueadas</t>
  </si>
  <si>
    <t>Câmpus Gravataí</t>
  </si>
  <si>
    <t>Câmpus Avançado Jaguarão</t>
  </si>
  <si>
    <t>Câmpus Lajeado</t>
  </si>
  <si>
    <t>Câmpus Avançado Novo Hamburgo</t>
  </si>
  <si>
    <t>Câmpus Passo Fundo</t>
  </si>
  <si>
    <t>Câmpus Santana do Livramento</t>
  </si>
  <si>
    <t>Câmpus Sapiranga</t>
  </si>
  <si>
    <t>Câmpus Sapucaia do Sul</t>
  </si>
  <si>
    <t>Câmpus Venâncio Aires</t>
  </si>
  <si>
    <t>QUANTIDADE DE PESSOAL ALOCADO NA EXECUÇÃO CONTRATUAL (item 6.2.e do Anexo VII da IN nº 5/2017</t>
  </si>
  <si>
    <t>Tipo de Mão de Obra</t>
  </si>
  <si>
    <t>Quantidade de Pessoal</t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</si>
  <si>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</si>
  <si>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IDENTIFICAÇÃO DO SERVIÇO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</si>
  <si>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</si>
  <si>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</si>
  <si>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</si>
  <si>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Classificação Brasileira de Ocupações (CBO)</t>
  </si>
  <si>
    <t>2394-25</t>
  </si>
  <si>
    <t>Salário Normativo da Categoria Profissional - para a jornada de 44 h/sem</t>
  </si>
  <si>
    <t>Categoria Profissional (vinculada à execução contratual)</t>
  </si>
  <si>
    <t>Data-Base da Categoria (dia/mês/ano)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</si>
  <si>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</si>
  <si>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</si>
  <si>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</si>
  <si>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</si>
  <si>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</si>
  <si>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t>Adicional de Insalubridade (cláusula 20 da CCT/2021)</t>
  </si>
  <si>
    <t xml:space="preserve">Total </t>
  </si>
  <si>
    <t>Módulo 2 – Encargos e Benefícios Anuais, Mensais e Diários</t>
  </si>
  <si>
    <t>Submódulo 2.1 – 13º (décimo terceiro) Salário e Adicional de Férias</t>
  </si>
  <si>
    <t>2.1</t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</si>
  <si>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</si>
  <si>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t>Valor (R$)</t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</si>
  <si>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</si>
  <si>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</si>
  <si>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</si>
  <si>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</si>
  <si>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</si>
  <si>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</si>
  <si>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</si>
  <si>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</si>
  <si>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</si>
  <si>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</si>
  <si>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</si>
  <si>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</si>
  <si>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</si>
  <si>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 xml:space="preserve"> 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</si>
  <si>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</si>
  <si>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</si>
  <si>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</si>
  <si>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</si>
  <si>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</si>
  <si>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</si>
  <si>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</si>
  <si>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</si>
  <si>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</si>
  <si>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</si>
  <si>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</si>
  <si>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</si>
  <si>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</si>
  <si>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t xml:space="preserve">      A.1) Valor da passagem do transporte coletivo no município de prestação dos serviços: Decreto nº 045, de 15 de março de 2019 </t>
  </si>
  <si>
    <t>-</t>
  </si>
  <si>
    <t xml:space="preserve">      A.2) Quantidade de passagens por dia por empregado:</t>
  </si>
  <si>
    <t xml:space="preserve">      A.3) Quantidade de dias do mês de recebimento de passagens</t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</si>
  <si>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</si>
  <si>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t xml:space="preserve">      B.1) Valor do AuxilioAlimentação (clausula 22 da CCT 2021): </t>
  </si>
  <si>
    <t xml:space="preserve">      B.2) Quantidade de dias do mês de recebimento de auxílio-lanche</t>
  </si>
  <si>
    <t>Seguro contra riscos de acidente de trabalho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</si>
  <si>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</si>
  <si>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</si>
  <si>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</si>
  <si>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t>Módulo 3 - Provisão para Rescisão</t>
  </si>
  <si>
    <t>Provisão para Rescisão</t>
  </si>
  <si>
    <t>Valor  (R$)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</si>
  <si>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</si>
  <si>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</si>
  <si>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</si>
  <si>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</si>
  <si>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</si>
  <si>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</si>
  <si>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</si>
  <si>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</si>
  <si>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</si>
  <si>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</si>
  <si>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</si>
  <si>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</si>
  <si>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</si>
  <si>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</si>
  <si>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</si>
  <si>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</si>
  <si>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t>Incidência dos encargos do Submódulo 2.2 sobre o  total do Submódulo 4.1</t>
  </si>
  <si>
    <t>Submódulo 4.2 – Intrajornada</t>
  </si>
  <si>
    <t xml:space="preserve"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</si>
  <si>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</si>
  <si>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</si>
  <si>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</si>
  <si>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</si>
  <si>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</si>
  <si>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</si>
  <si>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</si>
  <si>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</si>
  <si>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</si>
  <si>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</si>
  <si>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</si>
  <si>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</si>
  <si>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</si>
  <si>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</si>
  <si>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</si>
  <si>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</si>
  <si>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</si>
  <si>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</si>
  <si>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</si>
  <si>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</si>
  <si>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</si>
  <si>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</si>
  <si>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</si>
  <si>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</si>
  <si>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</si>
  <si>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</si>
  <si>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</si>
  <si>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</si>
  <si>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5.147, DE 25/07/2005 - Prefeitura de Pelotas/RS)</t>
    </r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</si>
  <si>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</si>
  <si>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</si>
  <si>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</si>
  <si>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</si>
  <si>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</si>
  <si>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</si>
  <si>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</si>
  <si>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</si>
  <si>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</si>
  <si>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</si>
  <si>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</si>
  <si>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</si>
  <si>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</si>
  <si>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Empregado</t>
  </si>
  <si>
    <t>RESUMO PELOTAS/REITORIA</t>
  </si>
  <si>
    <t xml:space="preserve"> VALOR MENSAL DOS SERVIÇOS</t>
  </si>
  <si>
    <t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</si>
  <si>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</si>
  <si>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</si>
  <si>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</si>
  <si>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</si>
  <si>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</si>
  <si>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>I</t>
  </si>
  <si>
    <t>Valor Mensal dos Serviços</t>
  </si>
  <si>
    <t xml:space="preserve">QUADRO DEMONSTRATIVO DO VALOR GLOBAL DA PROPOSTA </t>
  </si>
  <si>
    <t>Valor mensal do serviço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</si>
  <si>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</si>
  <si>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</si>
  <si>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</si>
  <si>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</si>
  <si>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</si>
  <si>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</si>
  <si>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</si>
  <si>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</si>
  <si>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</si>
  <si>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</si>
  <si>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</si>
  <si>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</si>
  <si>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</si>
  <si>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</si>
  <si>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</si>
  <si>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</si>
  <si>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</si>
  <si>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</si>
  <si>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</si>
  <si>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</si>
  <si>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</si>
  <si>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</si>
  <si>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5.147, DE 25/07/2005 - Prefeitura de Pelotas/RS)</t>
    </r>
  </si>
  <si>
    <t>RESUMO PELOTAS/CÂMPUS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</si>
  <si>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</si>
  <si>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</si>
  <si>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</si>
  <si>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</si>
  <si>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</si>
  <si>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</si>
  <si>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</si>
  <si>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</si>
  <si>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</si>
  <si>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</si>
  <si>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</si>
  <si>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</si>
  <si>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</si>
  <si>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</si>
  <si>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</si>
  <si>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</si>
  <si>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</si>
  <si>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</si>
  <si>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</si>
  <si>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</si>
  <si>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</si>
  <si>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5.147, DE 25/07/2005 - Prefeitura de Pelotas/RS)</t>
    </r>
  </si>
  <si>
    <t>RESUMO PELOTAS/CAVG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</si>
  <si>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</si>
  <si>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</si>
  <si>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Bagé/RS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</si>
  <si>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</si>
  <si>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</si>
  <si>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</si>
  <si>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</si>
  <si>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</si>
  <si>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</si>
  <si>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</si>
  <si>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</si>
  <si>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</si>
  <si>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</si>
  <si>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</si>
  <si>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</si>
  <si>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</si>
  <si>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</si>
  <si>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</si>
  <si>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</si>
  <si>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</si>
  <si>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</si>
  <si>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</si>
  <si>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4.068, DE 30/12/2003 - Prefeitura de Bagé/RS)</t>
    </r>
  </si>
  <si>
    <t>RESUMO BAGÉ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</si>
  <si>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</si>
  <si>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</si>
  <si>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Camaquã/RS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</si>
  <si>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</si>
  <si>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</si>
  <si>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</si>
  <si>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</si>
  <si>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</si>
  <si>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</si>
  <si>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</si>
  <si>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</si>
  <si>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</si>
  <si>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</si>
  <si>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</si>
  <si>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</si>
  <si>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</si>
  <si>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</si>
  <si>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</si>
  <si>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</si>
  <si>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</si>
  <si>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</si>
  <si>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</si>
  <si>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471, DE 19/12/2003 - Prefeitura de Camaquã/RS)</t>
    </r>
  </si>
  <si>
    <t>RESUMO CAMAQUÃ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</si>
  <si>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</si>
  <si>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</si>
  <si>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Charqueadas/RS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</si>
  <si>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</si>
  <si>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</si>
  <si>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</si>
  <si>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</si>
  <si>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</si>
  <si>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</si>
  <si>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</si>
  <si>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</si>
  <si>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</si>
  <si>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</si>
  <si>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</si>
  <si>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</si>
  <si>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</si>
  <si>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</si>
  <si>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</si>
  <si>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</si>
  <si>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</si>
  <si>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</si>
  <si>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</si>
  <si>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2.968, DE 29/09/2017 - Prefeitura de Charquedas/RS)</t>
    </r>
  </si>
  <si>
    <t>RESUMO CHARQUEADAS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</si>
  <si>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</si>
  <si>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</si>
  <si>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Gravataí/RS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</si>
  <si>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</si>
  <si>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</si>
  <si>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</si>
  <si>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</si>
  <si>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</si>
  <si>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</si>
  <si>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</si>
  <si>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</si>
  <si>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</si>
  <si>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</si>
  <si>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</si>
  <si>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</si>
  <si>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</si>
  <si>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</si>
  <si>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</si>
  <si>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</si>
  <si>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</si>
  <si>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</si>
  <si>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</si>
  <si>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3.906, DE 21/09/2017 - Prefeitura de Gravataí/RS)</t>
    </r>
  </si>
  <si>
    <t>RESUMO GRAVATAÍ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</si>
  <si>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</si>
  <si>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</si>
  <si>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Jaguarão/RS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</si>
  <si>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</si>
  <si>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</si>
  <si>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</si>
  <si>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</si>
  <si>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</si>
  <si>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</si>
  <si>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</si>
  <si>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</si>
  <si>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</si>
  <si>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</si>
  <si>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</si>
  <si>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</si>
  <si>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</si>
  <si>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</si>
  <si>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</si>
  <si>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</si>
  <si>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</si>
  <si>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</si>
  <si>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</si>
  <si>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4.195, DE 23/12/2003 - Prefeitura de Jaguarão/RS)</t>
    </r>
  </si>
  <si>
    <t>RESUMO JAGUARÃO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</si>
  <si>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</si>
  <si>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</si>
  <si>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Lajeado/RS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</si>
  <si>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</si>
  <si>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</si>
  <si>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</si>
  <si>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</si>
  <si>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</si>
  <si>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</si>
  <si>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</si>
  <si>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</si>
  <si>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</si>
  <si>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</si>
  <si>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</si>
  <si>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</si>
  <si>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</si>
  <si>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</si>
  <si>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</si>
  <si>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</si>
  <si>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</si>
  <si>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</si>
  <si>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</si>
  <si>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7.077, DE 24/12/2003 - Prefeitura de Lajeado/RS)</t>
    </r>
  </si>
  <si>
    <t>RESUMO LAJEADO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</si>
  <si>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</si>
  <si>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</si>
  <si>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Novo Hamburgo/RS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</si>
  <si>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</si>
  <si>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</si>
  <si>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</si>
  <si>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</si>
  <si>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</si>
  <si>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</si>
  <si>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</si>
  <si>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</si>
  <si>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</si>
  <si>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</si>
  <si>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</si>
  <si>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</si>
  <si>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</si>
  <si>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</si>
  <si>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</si>
  <si>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</si>
  <si>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</si>
  <si>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</si>
  <si>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</si>
  <si>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1.031, DE 24/12/2003 - Prefeitura de Novo Hamburgo/RS)</t>
    </r>
  </si>
  <si>
    <t>RESUMO NOVO HAMBURGO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</si>
  <si>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</si>
  <si>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</si>
  <si>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Passo Fundo/RS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</si>
  <si>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</si>
  <si>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</si>
  <si>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</si>
  <si>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</si>
  <si>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</si>
  <si>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</si>
  <si>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</si>
  <si>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</si>
  <si>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</si>
  <si>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</si>
  <si>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</si>
  <si>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</si>
  <si>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</si>
  <si>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</si>
  <si>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</si>
  <si>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</si>
  <si>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</si>
  <si>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</si>
  <si>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</si>
  <si>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137, DE 29/12/2004 - Prefeitura de Passo Fundo/RS)</t>
    </r>
  </si>
  <si>
    <t>RESUMO PASSO FUNDO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</si>
  <si>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</si>
  <si>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</si>
  <si>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Santana do Livramento/RS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</si>
  <si>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</si>
  <si>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</si>
  <si>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</si>
  <si>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</si>
  <si>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</si>
  <si>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</si>
  <si>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</si>
  <si>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</si>
  <si>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</si>
  <si>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</si>
  <si>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</si>
  <si>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</si>
  <si>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</si>
  <si>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</si>
  <si>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</si>
  <si>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</si>
  <si>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</si>
  <si>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</si>
  <si>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</si>
  <si>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4330, DE 28/12/2001 - Prefeitura de Santana do Livramento/RS)</t>
    </r>
  </si>
  <si>
    <t>RESUMO SANTANA DO LIVRAMENTO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</si>
  <si>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</si>
  <si>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</si>
  <si>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Sapiranga/RS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</si>
  <si>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</si>
  <si>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</si>
  <si>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</si>
  <si>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</si>
  <si>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</si>
  <si>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</si>
  <si>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</si>
  <si>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</si>
  <si>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</si>
  <si>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</si>
  <si>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</si>
  <si>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</si>
  <si>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</si>
  <si>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</si>
  <si>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</si>
  <si>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</si>
  <si>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</si>
  <si>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</si>
  <si>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</si>
  <si>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Nº 3.282, DE 24/12/2003 - Prefeitura de Sapiranga/RS)</t>
    </r>
  </si>
  <si>
    <t>RESUMO SAPIRANGA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</si>
  <si>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</si>
  <si>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</si>
  <si>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Sapucaia do Sul/RS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</si>
  <si>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</si>
  <si>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</si>
  <si>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</si>
  <si>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</si>
  <si>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</si>
  <si>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</si>
  <si>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</si>
  <si>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</si>
  <si>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</si>
  <si>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</si>
  <si>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</si>
  <si>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</si>
  <si>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</si>
  <si>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</si>
  <si>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</si>
  <si>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</si>
  <si>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</si>
  <si>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</si>
  <si>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</si>
  <si>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COMPLEMENTAR Nº 1, DE 27/09/2017 - Prefeitura de Sapucaia do Sul/RS)</t>
    </r>
  </si>
  <si>
    <t>RESUMO SAPUCAIA DO SUL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</si>
  <si>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</si>
  <si>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r>
      <rPr>
        <b/>
        <sz val="18"/>
        <color rgb="FFFF0000"/>
        <rFont val="Arial"/>
      </rPr>
      <t>ANEXO ----</t>
    </r>
    <r>
      <rPr>
        <b/>
        <sz val="18"/>
        <color theme="1"/>
        <rFont val="Arial"/>
      </rPr>
      <t xml:space="preserve">  </t>
    </r>
    <r>
      <rPr>
        <b/>
        <sz val="18"/>
        <color rgb="FF339966"/>
        <rFont val="Arial"/>
      </rPr>
      <t xml:space="preserve">do Pregão IFSul nº </t>
    </r>
    <r>
      <rPr>
        <b/>
        <sz val="18"/>
        <color rgb="FFFF0000"/>
        <rFont val="Arial"/>
      </rPr>
      <t xml:space="preserve">XX/2022 </t>
    </r>
    <r>
      <rPr>
        <b/>
        <sz val="18"/>
        <color rgb="FF339966"/>
        <rFont val="Arial"/>
      </rPr>
      <t>–</t>
    </r>
    <r>
      <rPr>
        <b/>
        <sz val="18"/>
        <color rgb="FFFF0000"/>
        <rFont val="Arial"/>
      </rPr>
      <t xml:space="preserve"> </t>
    </r>
    <r>
      <rPr>
        <b/>
        <sz val="18"/>
        <color rgb="FF339966"/>
        <rFont val="Arial"/>
      </rPr>
      <t>Câmpus XXXXX</t>
    </r>
    <r>
      <rPr>
        <b/>
        <sz val="18"/>
        <color rgb="FF0000FF"/>
        <rFont val="Arial"/>
      </rPr>
      <t xml:space="preserve">
</t>
    </r>
    <r>
      <rPr>
        <b/>
        <sz val="18"/>
        <color rgb="FF339966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</si>
  <si>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Venâncio Aires/RS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</si>
  <si>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</si>
  <si>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 </t>
    </r>
    <r>
      <rPr>
        <b/>
        <sz val="10"/>
        <color rgb="FFFF0000"/>
        <rFont val="Arial"/>
      </rPr>
      <t xml:space="preserve"> (valor para somente 1 Psicopedagogo (a) - 40h/semanais) 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</si>
  <si>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</si>
  <si>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</si>
  <si>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</si>
  <si>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</si>
  <si>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Auxílio-Alimentação </t>
    </r>
    <r>
      <rPr>
        <b/>
        <sz val="10"/>
        <color rgb="FFFF0000"/>
        <rFont val="Arial"/>
      </rPr>
      <t>Cálculo do valor = [(22xAA)x(1-</t>
    </r>
    <r>
      <rPr>
        <b/>
        <sz val="10"/>
        <color rgb="FF0000FF"/>
        <rFont val="Arial"/>
      </rPr>
      <t>0,20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</si>
  <si>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</si>
  <si>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</si>
  <si>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</si>
  <si>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[(Rem/30)x7]/12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</si>
  <si>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(3,81%+0,19% = 4,0%) - (Lei 13.932, de 11 de dezembro de 2019)</t>
    </r>
  </si>
  <si>
    <r>
      <rPr>
        <b/>
        <sz val="10"/>
        <color theme="1"/>
        <rFont val="Arial"/>
      </rPr>
      <t xml:space="preserve">Ausências Legais                         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</si>
  <si>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Licença-Paternidade         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</si>
  <si>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Ausência por acidente de trabalho                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</si>
  <si>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Afastamento Maternidade                            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</si>
  <si>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(Outros)   Ausência por doença      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</si>
  <si>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</si>
  <si>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</si>
  <si>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a) ISS             </t>
    </r>
    <r>
      <rPr>
        <sz val="10"/>
        <color rgb="FFFF0000"/>
        <rFont val="Arial"/>
      </rPr>
      <t xml:space="preserve">  (LEI COMPLEMENTAR Nº 64, DE 18/12/2013 - Prefeitura de Venâncio Aires/RS)</t>
    </r>
  </si>
  <si>
    <t>RESUMO VENÂNCIO AIRES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</si>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</sst>
</file>

<file path=xl/styles.xml><?xml version="1.0" encoding="utf-8"?>
<styleSheet xmlns="http://schemas.openxmlformats.org/spreadsheetml/2006/main">
  <numFmts count="6">
    <numFmt numFmtId="164" formatCode="_-&quot;R$&quot;\ * #,##0.00_-;\-&quot;R$&quot;\ * #,##0.00_-;_-&quot;R$&quot;\ * &quot;-&quot;??_-;_-@"/>
    <numFmt numFmtId="165" formatCode="0.000%"/>
    <numFmt numFmtId="166" formatCode="0.0000"/>
    <numFmt numFmtId="167" formatCode="0.0000%"/>
    <numFmt numFmtId="168" formatCode="&quot;R$ &quot;#,##0.00"/>
    <numFmt numFmtId="169" formatCode="_(&quot;R$ &quot;* #,##0.00_);_(&quot;R$ &quot;* \(#,##0.00\);_(&quot;R$ &quot;* \-??_);_(@_)"/>
  </numFmts>
  <fonts count="29">
    <font>
      <sz val="10"/>
      <color rgb="FF000000"/>
      <name val="Arial"/>
    </font>
    <font>
      <b/>
      <sz val="18"/>
      <color rgb="FF385623"/>
      <name val="Arial"/>
    </font>
    <font>
      <sz val="10"/>
      <name val="Arial"/>
    </font>
    <font>
      <b/>
      <sz val="18"/>
      <color theme="1"/>
      <name val="Arial"/>
    </font>
    <font>
      <b/>
      <sz val="10"/>
      <color theme="1"/>
      <name val="Arial"/>
    </font>
    <font>
      <b/>
      <sz val="10"/>
      <color rgb="FFFF0000"/>
      <name val="Arial"/>
    </font>
    <font>
      <b/>
      <sz val="11"/>
      <color theme="1"/>
      <name val="Arial"/>
    </font>
    <font>
      <b/>
      <sz val="18"/>
      <color theme="0"/>
      <name val="Arial"/>
    </font>
    <font>
      <b/>
      <sz val="10"/>
      <color rgb="FF000000"/>
      <name val="Calibri"/>
    </font>
    <font>
      <b/>
      <sz val="10"/>
      <color rgb="FF000000"/>
      <name val="Arial"/>
    </font>
    <font>
      <b/>
      <sz val="10"/>
      <color theme="0"/>
      <name val="Arial"/>
    </font>
    <font>
      <b/>
      <sz val="18"/>
      <color rgb="FFFF0000"/>
      <name val="Arial"/>
    </font>
    <font>
      <b/>
      <sz val="15"/>
      <color theme="1"/>
      <name val="Arial"/>
    </font>
    <font>
      <b/>
      <sz val="11"/>
      <color rgb="FFFF0000"/>
      <name val="Arial"/>
    </font>
    <font>
      <sz val="10"/>
      <color theme="1"/>
      <name val="Arial"/>
    </font>
    <font>
      <b/>
      <sz val="9"/>
      <color rgb="FFFF0000"/>
      <name val="Arial"/>
    </font>
    <font>
      <b/>
      <strike/>
      <sz val="10"/>
      <color rgb="FF009900"/>
      <name val="Arial"/>
    </font>
    <font>
      <b/>
      <sz val="10"/>
      <color rgb="FF0000FF"/>
      <name val="Arial"/>
    </font>
    <font>
      <b/>
      <sz val="11"/>
      <color rgb="FF0000FF"/>
      <name val="Arial"/>
    </font>
    <font>
      <b/>
      <sz val="12"/>
      <color theme="1"/>
      <name val="Arial"/>
    </font>
    <font>
      <b/>
      <sz val="12"/>
      <color theme="0"/>
      <name val="Arial Black"/>
    </font>
    <font>
      <b/>
      <sz val="14"/>
      <color rgb="FF548135"/>
      <name val="Arial"/>
    </font>
    <font>
      <b/>
      <sz val="18"/>
      <color rgb="FF339966"/>
      <name val="Arial"/>
    </font>
    <font>
      <b/>
      <sz val="18"/>
      <color rgb="FF0000FF"/>
      <name val="Arial"/>
    </font>
    <font>
      <b/>
      <sz val="18"/>
      <color rgb="FF800080"/>
      <name val="Arial"/>
    </font>
    <font>
      <b/>
      <sz val="11"/>
      <color rgb="FF000000"/>
      <name val="Arial"/>
    </font>
    <font>
      <b/>
      <sz val="8"/>
      <color rgb="FFFF0000"/>
      <name val="Arial"/>
    </font>
    <font>
      <b/>
      <sz val="10"/>
      <color rgb="FF009900"/>
      <name val="Arial"/>
    </font>
    <font>
      <sz val="10"/>
      <color rgb="FFFF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  <fill>
      <patternFill patternType="solid">
        <fgColor rgb="FF548135"/>
        <bgColor rgb="FF548135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A8D08D"/>
        <bgColor rgb="FFA8D08D"/>
      </patternFill>
    </fill>
    <fill>
      <patternFill patternType="solid">
        <fgColor rgb="FF385623"/>
        <bgColor rgb="FF385623"/>
      </patternFill>
    </fill>
  </fills>
  <borders count="7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medium">
        <color rgb="FFCCCCCC"/>
      </left>
      <right style="medium">
        <color rgb="FF000000"/>
      </right>
      <top/>
      <bottom/>
      <diagonal/>
    </border>
    <border>
      <left style="medium">
        <color rgb="FFCCCCCC"/>
      </left>
      <right style="thick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3">
    <xf numFmtId="0" fontId="0" fillId="0" borderId="0" xfId="0" applyFont="1" applyAlignment="1"/>
    <xf numFmtId="0" fontId="5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0" fillId="0" borderId="20" xfId="0" applyFont="1" applyBorder="1"/>
    <xf numFmtId="0" fontId="0" fillId="0" borderId="22" xfId="0" applyFont="1" applyBorder="1" applyAlignment="1">
      <alignment horizontal="center"/>
    </xf>
    <xf numFmtId="164" fontId="0" fillId="0" borderId="22" xfId="0" applyNumberFormat="1" applyFont="1" applyBorder="1"/>
    <xf numFmtId="164" fontId="0" fillId="0" borderId="23" xfId="0" applyNumberFormat="1" applyFont="1" applyBorder="1"/>
    <xf numFmtId="0" fontId="0" fillId="0" borderId="25" xfId="0" applyFont="1" applyBorder="1"/>
    <xf numFmtId="0" fontId="0" fillId="0" borderId="27" xfId="0" applyFont="1" applyBorder="1" applyAlignment="1">
      <alignment horizontal="center"/>
    </xf>
    <xf numFmtId="164" fontId="0" fillId="0" borderId="27" xfId="0" applyNumberFormat="1" applyFont="1" applyBorder="1"/>
    <xf numFmtId="164" fontId="0" fillId="0" borderId="28" xfId="0" applyNumberFormat="1" applyFont="1" applyBorder="1"/>
    <xf numFmtId="0" fontId="0" fillId="0" borderId="30" xfId="0" applyFont="1" applyBorder="1"/>
    <xf numFmtId="0" fontId="0" fillId="0" borderId="32" xfId="0" applyFont="1" applyBorder="1" applyAlignment="1">
      <alignment horizontal="center"/>
    </xf>
    <xf numFmtId="164" fontId="0" fillId="0" borderId="32" xfId="0" applyNumberFormat="1" applyFont="1" applyBorder="1"/>
    <xf numFmtId="164" fontId="0" fillId="0" borderId="33" xfId="0" applyNumberFormat="1" applyFont="1" applyBorder="1"/>
    <xf numFmtId="0" fontId="0" fillId="0" borderId="35" xfId="0" applyFont="1" applyBorder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0" fillId="0" borderId="0" xfId="0" applyNumberFormat="1" applyFont="1"/>
    <xf numFmtId="164" fontId="9" fillId="5" borderId="36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2" borderId="43" xfId="0" applyFont="1" applyFill="1" applyBorder="1" applyAlignment="1">
      <alignment horizontal="center"/>
    </xf>
    <xf numFmtId="0" fontId="10" fillId="7" borderId="47" xfId="0" applyFont="1" applyFill="1" applyBorder="1" applyAlignment="1">
      <alignment horizontal="center"/>
    </xf>
    <xf numFmtId="0" fontId="12" fillId="0" borderId="49" xfId="0" applyFont="1" applyBorder="1" applyAlignment="1">
      <alignment vertical="center" wrapText="1"/>
    </xf>
    <xf numFmtId="0" fontId="12" fillId="0" borderId="50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52" xfId="0" applyFont="1" applyBorder="1" applyAlignment="1">
      <alignment vertical="center" wrapText="1"/>
    </xf>
    <xf numFmtId="0" fontId="12" fillId="0" borderId="56" xfId="0" applyFont="1" applyBorder="1" applyAlignment="1">
      <alignment vertical="center" wrapText="1"/>
    </xf>
    <xf numFmtId="0" fontId="12" fillId="0" borderId="57" xfId="0" applyFont="1" applyBorder="1" applyAlignment="1">
      <alignment vertical="center" wrapText="1"/>
    </xf>
    <xf numFmtId="0" fontId="4" fillId="0" borderId="61" xfId="0" applyFont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4" fontId="4" fillId="0" borderId="61" xfId="0" applyNumberFormat="1" applyFont="1" applyBorder="1" applyAlignment="1">
      <alignment vertical="center" wrapText="1"/>
    </xf>
    <xf numFmtId="0" fontId="14" fillId="0" borderId="0" xfId="0" applyFont="1" applyAlignment="1">
      <alignment wrapText="1"/>
    </xf>
    <xf numFmtId="10" fontId="4" fillId="0" borderId="61" xfId="0" applyNumberFormat="1" applyFont="1" applyBorder="1" applyAlignment="1">
      <alignment vertical="center"/>
    </xf>
    <xf numFmtId="4" fontId="4" fillId="0" borderId="61" xfId="0" applyNumberFormat="1" applyFont="1" applyBorder="1" applyAlignment="1">
      <alignment vertical="center"/>
    </xf>
    <xf numFmtId="4" fontId="6" fillId="2" borderId="61" xfId="0" applyNumberFormat="1" applyFont="1" applyFill="1" applyBorder="1" applyAlignment="1">
      <alignment vertical="center"/>
    </xf>
    <xf numFmtId="0" fontId="6" fillId="0" borderId="61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10" fontId="4" fillId="0" borderId="61" xfId="0" applyNumberFormat="1" applyFont="1" applyBorder="1" applyAlignment="1">
      <alignment horizontal="center" vertical="center"/>
    </xf>
    <xf numFmtId="2" fontId="4" fillId="0" borderId="61" xfId="0" applyNumberFormat="1" applyFont="1" applyBorder="1" applyAlignment="1">
      <alignment horizontal="right" vertical="center"/>
    </xf>
    <xf numFmtId="165" fontId="4" fillId="0" borderId="61" xfId="0" applyNumberFormat="1" applyFont="1" applyBorder="1" applyAlignment="1">
      <alignment horizontal="center" vertical="center"/>
    </xf>
    <xf numFmtId="0" fontId="4" fillId="0" borderId="61" xfId="0" applyFont="1" applyBorder="1" applyAlignment="1">
      <alignment horizontal="center"/>
    </xf>
    <xf numFmtId="4" fontId="4" fillId="0" borderId="61" xfId="0" applyNumberFormat="1" applyFont="1" applyBorder="1" applyAlignment="1">
      <alignment horizontal="right"/>
    </xf>
    <xf numFmtId="4" fontId="4" fillId="2" borderId="61" xfId="0" applyNumberFormat="1" applyFont="1" applyFill="1" applyBorder="1" applyAlignment="1">
      <alignment horizontal="right" vertical="center"/>
    </xf>
    <xf numFmtId="0" fontId="6" fillId="2" borderId="61" xfId="0" applyFont="1" applyFill="1" applyBorder="1" applyAlignment="1">
      <alignment horizontal="center" vertical="center"/>
    </xf>
    <xf numFmtId="10" fontId="4" fillId="0" borderId="27" xfId="0" applyNumberFormat="1" applyFont="1" applyBorder="1" applyAlignment="1">
      <alignment horizontal="right" vertical="center"/>
    </xf>
    <xf numFmtId="4" fontId="4" fillId="0" borderId="61" xfId="0" applyNumberFormat="1" applyFont="1" applyBorder="1" applyAlignment="1">
      <alignment horizontal="right" vertical="center"/>
    </xf>
    <xf numFmtId="0" fontId="4" fillId="0" borderId="61" xfId="0" applyFont="1" applyBorder="1" applyAlignment="1">
      <alignment horizontal="right" vertical="center" wrapText="1"/>
    </xf>
    <xf numFmtId="9" fontId="4" fillId="0" borderId="61" xfId="0" applyNumberFormat="1" applyFont="1" applyBorder="1" applyAlignment="1">
      <alignment horizontal="left" vertical="center" wrapText="1"/>
    </xf>
    <xf numFmtId="166" fontId="4" fillId="0" borderId="61" xfId="0" applyNumberFormat="1" applyFont="1" applyBorder="1" applyAlignment="1">
      <alignment horizontal="left" vertical="center" wrapText="1"/>
    </xf>
    <xf numFmtId="167" fontId="4" fillId="0" borderId="27" xfId="0" applyNumberFormat="1" applyFont="1" applyBorder="1" applyAlignment="1">
      <alignment horizontal="right" vertical="center"/>
    </xf>
    <xf numFmtId="167" fontId="4" fillId="2" borderId="61" xfId="0" applyNumberFormat="1" applyFont="1" applyFill="1" applyBorder="1" applyAlignment="1">
      <alignment horizontal="right" vertical="center"/>
    </xf>
    <xf numFmtId="168" fontId="15" fillId="0" borderId="61" xfId="0" applyNumberFormat="1" applyFont="1" applyBorder="1" applyAlignment="1">
      <alignment vertical="center"/>
    </xf>
    <xf numFmtId="4" fontId="4" fillId="0" borderId="61" xfId="0" applyNumberFormat="1" applyFont="1" applyBorder="1" applyAlignment="1">
      <alignment horizontal="center" vertical="center"/>
    </xf>
    <xf numFmtId="4" fontId="15" fillId="0" borderId="61" xfId="0" applyNumberFormat="1" applyFont="1" applyBorder="1" applyAlignment="1">
      <alignment vertical="center"/>
    </xf>
    <xf numFmtId="3" fontId="15" fillId="0" borderId="61" xfId="0" applyNumberFormat="1" applyFont="1" applyBorder="1" applyAlignment="1">
      <alignment vertical="center"/>
    </xf>
    <xf numFmtId="168" fontId="15" fillId="5" borderId="61" xfId="0" applyNumberFormat="1" applyFont="1" applyFill="1" applyBorder="1" applyAlignment="1">
      <alignment vertical="center"/>
    </xf>
    <xf numFmtId="0" fontId="16" fillId="0" borderId="61" xfId="0" applyFont="1" applyBorder="1" applyAlignment="1">
      <alignment horizontal="center" vertical="center"/>
    </xf>
    <xf numFmtId="4" fontId="4" fillId="0" borderId="61" xfId="0" applyNumberFormat="1" applyFont="1" applyBorder="1" applyAlignment="1">
      <alignment horizontal="right" vertical="center" wrapText="1"/>
    </xf>
    <xf numFmtId="2" fontId="4" fillId="0" borderId="61" xfId="0" applyNumberFormat="1" applyFont="1" applyBorder="1" applyAlignment="1">
      <alignment horizontal="right" vertical="center" wrapText="1"/>
    </xf>
    <xf numFmtId="2" fontId="4" fillId="2" borderId="61" xfId="0" applyNumberFormat="1" applyFont="1" applyFill="1" applyBorder="1" applyAlignment="1">
      <alignment horizontal="right" vertical="center" wrapText="1"/>
    </xf>
    <xf numFmtId="10" fontId="17" fillId="0" borderId="61" xfId="0" applyNumberFormat="1" applyFont="1" applyBorder="1" applyAlignment="1">
      <alignment horizontal="center" vertical="center" wrapText="1"/>
    </xf>
    <xf numFmtId="4" fontId="6" fillId="0" borderId="61" xfId="0" applyNumberFormat="1" applyFont="1" applyBorder="1" applyAlignment="1">
      <alignment horizontal="right" vertical="center" wrapText="1"/>
    </xf>
    <xf numFmtId="0" fontId="6" fillId="2" borderId="61" xfId="0" applyFont="1" applyFill="1" applyBorder="1" applyAlignment="1">
      <alignment horizontal="center"/>
    </xf>
    <xf numFmtId="4" fontId="4" fillId="0" borderId="61" xfId="0" applyNumberFormat="1" applyFont="1" applyBorder="1"/>
    <xf numFmtId="0" fontId="9" fillId="0" borderId="61" xfId="0" applyFont="1" applyBorder="1" applyAlignment="1">
      <alignment horizontal="center"/>
    </xf>
    <xf numFmtId="4" fontId="4" fillId="2" borderId="61" xfId="0" applyNumberFormat="1" applyFont="1" applyFill="1" applyBorder="1" applyAlignment="1">
      <alignment horizontal="right"/>
    </xf>
    <xf numFmtId="4" fontId="6" fillId="2" borderId="61" xfId="0" applyNumberFormat="1" applyFont="1" applyFill="1" applyBorder="1" applyAlignment="1">
      <alignment horizontal="center" vertical="center"/>
    </xf>
    <xf numFmtId="4" fontId="4" fillId="2" borderId="61" xfId="0" applyNumberFormat="1" applyFont="1" applyFill="1" applyBorder="1" applyAlignment="1">
      <alignment horizontal="right" vertical="center" wrapText="1"/>
    </xf>
    <xf numFmtId="4" fontId="6" fillId="2" borderId="61" xfId="0" applyNumberFormat="1" applyFont="1" applyFill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/>
    </xf>
    <xf numFmtId="4" fontId="5" fillId="0" borderId="61" xfId="0" applyNumberFormat="1" applyFont="1" applyBorder="1" applyAlignment="1">
      <alignment horizontal="right" vertical="center"/>
    </xf>
    <xf numFmtId="0" fontId="19" fillId="0" borderId="61" xfId="0" applyFont="1" applyBorder="1" applyAlignment="1">
      <alignment horizontal="center" vertical="center"/>
    </xf>
    <xf numFmtId="10" fontId="4" fillId="0" borderId="61" xfId="0" applyNumberFormat="1" applyFont="1" applyBorder="1" applyAlignment="1">
      <alignment horizontal="right" vertical="center"/>
    </xf>
    <xf numFmtId="10" fontId="5" fillId="0" borderId="61" xfId="0" applyNumberFormat="1" applyFont="1" applyBorder="1" applyAlignment="1">
      <alignment horizontal="center" vertical="center"/>
    </xf>
    <xf numFmtId="10" fontId="4" fillId="0" borderId="61" xfId="0" applyNumberFormat="1" applyFont="1" applyBorder="1" applyAlignment="1">
      <alignment horizontal="right" vertical="center" wrapText="1"/>
    </xf>
    <xf numFmtId="10" fontId="4" fillId="0" borderId="61" xfId="0" applyNumberFormat="1" applyFont="1" applyBorder="1" applyAlignment="1">
      <alignment horizontal="center" vertical="center" wrapText="1"/>
    </xf>
    <xf numFmtId="10" fontId="5" fillId="0" borderId="61" xfId="0" applyNumberFormat="1" applyFont="1" applyBorder="1" applyAlignment="1">
      <alignment horizontal="right" vertical="center"/>
    </xf>
    <xf numFmtId="0" fontId="4" fillId="2" borderId="61" xfId="0" applyFont="1" applyFill="1" applyBorder="1" applyAlignment="1">
      <alignment horizontal="center" vertical="center" wrapText="1"/>
    </xf>
    <xf numFmtId="49" fontId="4" fillId="0" borderId="61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/>
    </xf>
    <xf numFmtId="169" fontId="14" fillId="0" borderId="27" xfId="0" applyNumberFormat="1" applyFont="1" applyBorder="1" applyAlignment="1">
      <alignment horizontal="right" vertical="center"/>
    </xf>
    <xf numFmtId="0" fontId="14" fillId="0" borderId="27" xfId="0" applyFont="1" applyBorder="1" applyAlignment="1">
      <alignment horizontal="center" vertical="center"/>
    </xf>
    <xf numFmtId="169" fontId="14" fillId="0" borderId="70" xfId="0" applyNumberFormat="1" applyFont="1" applyBorder="1" applyAlignment="1">
      <alignment horizontal="right" vertical="center"/>
    </xf>
    <xf numFmtId="169" fontId="4" fillId="0" borderId="34" xfId="0" applyNumberFormat="1" applyFont="1" applyBorder="1" applyAlignment="1">
      <alignment vertical="center"/>
    </xf>
    <xf numFmtId="169" fontId="5" fillId="0" borderId="70" xfId="0" applyNumberFormat="1" applyFont="1" applyBorder="1" applyAlignment="1">
      <alignment vertical="center"/>
    </xf>
    <xf numFmtId="1" fontId="5" fillId="0" borderId="70" xfId="0" applyNumberFormat="1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169" fontId="5" fillId="0" borderId="74" xfId="0" applyNumberFormat="1" applyFont="1" applyBorder="1" applyAlignment="1">
      <alignment vertical="center"/>
    </xf>
    <xf numFmtId="0" fontId="14" fillId="0" borderId="2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4" fillId="0" borderId="4" xfId="0" applyFont="1" applyBorder="1" applyAlignment="1">
      <alignment horizontal="left" vertical="center" wrapText="1"/>
    </xf>
    <xf numFmtId="0" fontId="2" fillId="0" borderId="7" xfId="0" applyFont="1" applyBorder="1"/>
    <xf numFmtId="0" fontId="6" fillId="2" borderId="4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2" borderId="40" xfId="0" applyFont="1" applyFill="1" applyBorder="1" applyAlignment="1">
      <alignment horizontal="center"/>
    </xf>
    <xf numFmtId="0" fontId="2" fillId="0" borderId="41" xfId="0" applyFont="1" applyBorder="1"/>
    <xf numFmtId="0" fontId="2" fillId="0" borderId="42" xfId="0" applyFont="1" applyBorder="1"/>
    <xf numFmtId="0" fontId="10" fillId="7" borderId="44" xfId="0" applyFont="1" applyFill="1" applyBorder="1" applyAlignment="1">
      <alignment horizontal="center"/>
    </xf>
    <xf numFmtId="0" fontId="2" fillId="0" borderId="45" xfId="0" applyFont="1" applyBorder="1"/>
    <xf numFmtId="0" fontId="2" fillId="0" borderId="46" xfId="0" applyFont="1" applyBorder="1"/>
    <xf numFmtId="0" fontId="7" fillId="3" borderId="11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0" fillId="0" borderId="21" xfId="0" applyFont="1" applyBorder="1" applyAlignment="1">
      <alignment horizontal="center" vertical="center"/>
    </xf>
    <xf numFmtId="0" fontId="2" fillId="0" borderId="26" xfId="0" applyFont="1" applyBorder="1"/>
    <xf numFmtId="0" fontId="2" fillId="0" borderId="31" xfId="0" applyFont="1" applyBorder="1"/>
    <xf numFmtId="164" fontId="9" fillId="2" borderId="24" xfId="0" applyNumberFormat="1" applyFont="1" applyFill="1" applyBorder="1" applyAlignment="1">
      <alignment horizontal="center" vertical="center"/>
    </xf>
    <xf numFmtId="0" fontId="2" fillId="0" borderId="29" xfId="0" applyFont="1" applyBorder="1"/>
    <xf numFmtId="0" fontId="2" fillId="0" borderId="34" xfId="0" applyFont="1" applyBorder="1"/>
    <xf numFmtId="0" fontId="0" fillId="6" borderId="37" xfId="0" applyFont="1" applyFill="1" applyBorder="1" applyAlignment="1">
      <alignment horizontal="center"/>
    </xf>
    <xf numFmtId="0" fontId="2" fillId="0" borderId="38" xfId="0" applyFont="1" applyBorder="1"/>
    <xf numFmtId="0" fontId="2" fillId="0" borderId="39" xfId="0" applyFont="1" applyBorder="1"/>
    <xf numFmtId="0" fontId="2" fillId="0" borderId="48" xfId="0" applyFont="1" applyBorder="1"/>
    <xf numFmtId="0" fontId="11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2" fillId="0" borderId="35" xfId="0" applyFont="1" applyBorder="1"/>
    <xf numFmtId="0" fontId="0" fillId="0" borderId="0" xfId="0" applyFont="1" applyAlignment="1"/>
    <xf numFmtId="0" fontId="2" fillId="0" borderId="51" xfId="0" applyFont="1" applyBorder="1"/>
    <xf numFmtId="0" fontId="2" fillId="0" borderId="53" xfId="0" applyFont="1" applyBorder="1"/>
    <xf numFmtId="0" fontId="2" fillId="0" borderId="54" xfId="0" applyFont="1" applyBorder="1"/>
    <xf numFmtId="0" fontId="2" fillId="0" borderId="55" xfId="0" applyFont="1" applyBorder="1"/>
    <xf numFmtId="0" fontId="6" fillId="2" borderId="58" xfId="0" applyFont="1" applyFill="1" applyBorder="1" applyAlignment="1">
      <alignment horizontal="center" vertical="center" wrapText="1"/>
    </xf>
    <xf numFmtId="0" fontId="2" fillId="0" borderId="59" xfId="0" applyFont="1" applyBorder="1"/>
    <xf numFmtId="0" fontId="2" fillId="0" borderId="60" xfId="0" applyFont="1" applyBorder="1"/>
    <xf numFmtId="0" fontId="13" fillId="0" borderId="10" xfId="0" applyFont="1" applyBorder="1" applyAlignment="1">
      <alignment horizontal="right" vertical="center" wrapText="1"/>
    </xf>
    <xf numFmtId="14" fontId="13" fillId="0" borderId="10" xfId="0" applyNumberFormat="1" applyFont="1" applyBorder="1" applyAlignment="1">
      <alignment horizontal="right" vertical="center" wrapText="1"/>
    </xf>
    <xf numFmtId="0" fontId="4" fillId="7" borderId="10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0" fontId="4" fillId="2" borderId="10" xfId="0" applyFont="1" applyFill="1" applyBorder="1" applyAlignment="1">
      <alignment horizontal="right" vertical="center"/>
    </xf>
    <xf numFmtId="0" fontId="4" fillId="3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18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/>
    </xf>
    <xf numFmtId="49" fontId="4" fillId="2" borderId="10" xfId="0" applyNumberFormat="1" applyFont="1" applyFill="1" applyBorder="1" applyAlignment="1">
      <alignment horizontal="left" vertical="center" wrapText="1"/>
    </xf>
    <xf numFmtId="49" fontId="4" fillId="0" borderId="10" xfId="0" applyNumberFormat="1" applyFont="1" applyBorder="1" applyAlignment="1">
      <alignment horizontal="left" vertical="center" wrapText="1"/>
    </xf>
    <xf numFmtId="49" fontId="4" fillId="2" borderId="10" xfId="0" applyNumberFormat="1" applyFont="1" applyFill="1" applyBorder="1" applyAlignment="1">
      <alignment horizontal="righ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21" fillId="2" borderId="40" xfId="0" applyFont="1" applyFill="1" applyBorder="1" applyAlignment="1">
      <alignment horizontal="center" vertical="center" wrapText="1"/>
    </xf>
    <xf numFmtId="0" fontId="2" fillId="0" borderId="71" xfId="0" applyFont="1" applyBorder="1"/>
    <xf numFmtId="0" fontId="14" fillId="0" borderId="28" xfId="0" applyFont="1" applyBorder="1" applyAlignment="1">
      <alignment horizontal="center" vertical="center"/>
    </xf>
    <xf numFmtId="0" fontId="2" fillId="0" borderId="68" xfId="0" applyFont="1" applyBorder="1"/>
    <xf numFmtId="0" fontId="2" fillId="0" borderId="69" xfId="0" applyFont="1" applyBorder="1"/>
    <xf numFmtId="0" fontId="4" fillId="0" borderId="33" xfId="0" applyFont="1" applyBorder="1" applyAlignment="1">
      <alignment horizontal="center" vertical="center"/>
    </xf>
    <xf numFmtId="0" fontId="2" fillId="0" borderId="72" xfId="0" applyFont="1" applyBorder="1"/>
    <xf numFmtId="0" fontId="2" fillId="0" borderId="73" xfId="0" applyFont="1" applyBorder="1"/>
    <xf numFmtId="0" fontId="14" fillId="0" borderId="10" xfId="0" applyFont="1" applyBorder="1" applyAlignment="1">
      <alignment horizontal="left" vertical="center"/>
    </xf>
    <xf numFmtId="0" fontId="20" fillId="3" borderId="65" xfId="0" applyFont="1" applyFill="1" applyBorder="1" applyAlignment="1">
      <alignment horizontal="center" vertical="center" wrapText="1"/>
    </xf>
    <xf numFmtId="0" fontId="2" fillId="0" borderId="49" xfId="0" applyFont="1" applyBorder="1"/>
    <xf numFmtId="0" fontId="2" fillId="0" borderId="66" xfId="0" applyFont="1" applyBorder="1"/>
    <xf numFmtId="0" fontId="2" fillId="0" borderId="67" xfId="0" applyFont="1" applyBorder="1"/>
    <xf numFmtId="0" fontId="4" fillId="0" borderId="28" xfId="0" applyFont="1" applyBorder="1" applyAlignment="1">
      <alignment horizontal="center" vertical="center" wrapText="1"/>
    </xf>
    <xf numFmtId="169" fontId="14" fillId="0" borderId="28" xfId="0" applyNumberFormat="1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right" vertical="center"/>
    </xf>
    <xf numFmtId="0" fontId="19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right" vertical="center" wrapText="1"/>
    </xf>
    <xf numFmtId="4" fontId="5" fillId="0" borderId="62" xfId="0" applyNumberFormat="1" applyFont="1" applyBorder="1" applyAlignment="1">
      <alignment horizontal="center" vertical="center"/>
    </xf>
    <xf numFmtId="0" fontId="2" fillId="0" borderId="50" xfId="0" applyFont="1" applyBorder="1"/>
    <xf numFmtId="0" fontId="2" fillId="0" borderId="63" xfId="0" applyFont="1" applyBorder="1"/>
    <xf numFmtId="0" fontId="2" fillId="0" borderId="52" xfId="0" applyFont="1" applyBorder="1"/>
    <xf numFmtId="0" fontId="2" fillId="0" borderId="64" xfId="0" applyFont="1" applyBorder="1"/>
    <xf numFmtId="0" fontId="2" fillId="0" borderId="56" xfId="0" applyFont="1" applyBorder="1"/>
    <xf numFmtId="0" fontId="2" fillId="0" borderId="57" xfId="0" applyFont="1" applyBorder="1"/>
    <xf numFmtId="0" fontId="15" fillId="0" borderId="10" xfId="0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left" vertical="center" wrapText="1"/>
    </xf>
    <xf numFmtId="0" fontId="12" fillId="0" borderId="35" xfId="0" applyFont="1" applyBorder="1" applyAlignment="1">
      <alignment horizontal="left" vertical="center" wrapText="1"/>
    </xf>
    <xf numFmtId="0" fontId="14" fillId="0" borderId="62" xfId="0" applyFont="1" applyBorder="1" applyAlignment="1">
      <alignment horizontal="center" vertical="center"/>
    </xf>
    <xf numFmtId="0" fontId="14" fillId="0" borderId="62" xfId="0" applyFont="1" applyBorder="1" applyAlignment="1">
      <alignment horizontal="left" vertical="center"/>
    </xf>
    <xf numFmtId="0" fontId="20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showGridLines="0" tabSelected="1" workbookViewId="0">
      <selection sqref="A1:H1"/>
    </sheetView>
  </sheetViews>
  <sheetFormatPr defaultColWidth="14.42578125" defaultRowHeight="15" customHeight="1"/>
  <cols>
    <col min="1" max="1" width="31.85546875" customWidth="1"/>
    <col min="2" max="2" width="16" customWidth="1"/>
    <col min="3" max="3" width="13.140625" customWidth="1"/>
    <col min="4" max="4" width="12.42578125" customWidth="1"/>
    <col min="5" max="5" width="16.42578125" customWidth="1"/>
    <col min="6" max="6" width="15" customWidth="1"/>
    <col min="7" max="7" width="18" customWidth="1"/>
    <col min="8" max="8" width="28.42578125" customWidth="1"/>
    <col min="9" max="26" width="8.7109375" customWidth="1"/>
  </cols>
  <sheetData>
    <row r="1" spans="1:10" ht="21.75" customHeight="1">
      <c r="A1" s="99" t="s">
        <v>0</v>
      </c>
      <c r="B1" s="100"/>
      <c r="C1" s="100"/>
      <c r="D1" s="100"/>
      <c r="E1" s="100"/>
      <c r="F1" s="100"/>
      <c r="G1" s="100"/>
      <c r="H1" s="101"/>
    </row>
    <row r="2" spans="1:10" ht="48" customHeight="1">
      <c r="A2" s="102" t="s">
        <v>1</v>
      </c>
      <c r="B2" s="103"/>
      <c r="C2" s="103"/>
      <c r="D2" s="103"/>
      <c r="E2" s="103"/>
      <c r="F2" s="103"/>
      <c r="G2" s="103"/>
      <c r="H2" s="104"/>
    </row>
    <row r="3" spans="1:10" ht="12.75" customHeight="1">
      <c r="A3" s="105" t="s">
        <v>2</v>
      </c>
      <c r="B3" s="103"/>
      <c r="C3" s="103"/>
      <c r="D3" s="103"/>
      <c r="E3" s="103"/>
      <c r="F3" s="103"/>
      <c r="G3" s="106"/>
      <c r="H3" s="1" t="s">
        <v>3</v>
      </c>
    </row>
    <row r="4" spans="1:10" ht="12.75" customHeight="1">
      <c r="A4" s="105" t="s">
        <v>4</v>
      </c>
      <c r="B4" s="103"/>
      <c r="C4" s="103"/>
      <c r="D4" s="103"/>
      <c r="E4" s="103"/>
      <c r="F4" s="103"/>
      <c r="G4" s="106"/>
      <c r="H4" s="1"/>
    </row>
    <row r="5" spans="1:10" ht="12.75" customHeight="1">
      <c r="A5" s="105" t="s">
        <v>5</v>
      </c>
      <c r="B5" s="103"/>
      <c r="C5" s="103"/>
      <c r="D5" s="103"/>
      <c r="E5" s="103"/>
      <c r="F5" s="103"/>
      <c r="G5" s="103"/>
      <c r="H5" s="104"/>
    </row>
    <row r="6" spans="1:10" ht="12.75" customHeight="1">
      <c r="A6" s="107" t="s">
        <v>6</v>
      </c>
      <c r="B6" s="103"/>
      <c r="C6" s="103"/>
      <c r="D6" s="103"/>
      <c r="E6" s="103"/>
      <c r="F6" s="103"/>
      <c r="G6" s="103"/>
      <c r="H6" s="104"/>
    </row>
    <row r="7" spans="1:10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3"/>
    </row>
    <row r="8" spans="1:10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3" t="s">
        <v>11</v>
      </c>
    </row>
    <row r="9" spans="1:10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3" t="s">
        <v>14</v>
      </c>
    </row>
    <row r="10" spans="1:10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">
        <v>12</v>
      </c>
    </row>
    <row r="11" spans="1:10" ht="13.5" customHeight="1">
      <c r="A11" s="115" t="s">
        <v>17</v>
      </c>
      <c r="B11" s="116"/>
      <c r="C11" s="116"/>
      <c r="D11" s="116"/>
      <c r="E11" s="116"/>
      <c r="F11" s="116"/>
      <c r="G11" s="116"/>
      <c r="H11" s="117"/>
      <c r="I11" s="4"/>
      <c r="J11" s="4"/>
    </row>
    <row r="12" spans="1:10" ht="12.75" customHeight="1">
      <c r="A12" s="118"/>
      <c r="B12" s="119"/>
      <c r="C12" s="119"/>
      <c r="D12" s="119"/>
      <c r="E12" s="119"/>
      <c r="F12" s="119"/>
      <c r="G12" s="119"/>
      <c r="H12" s="120"/>
      <c r="I12" s="4"/>
      <c r="J12" s="4"/>
    </row>
    <row r="13" spans="1:10" ht="12.75" customHeight="1">
      <c r="A13" s="5" t="s">
        <v>18</v>
      </c>
      <c r="B13" s="6" t="s">
        <v>19</v>
      </c>
      <c r="C13" s="6" t="s">
        <v>20</v>
      </c>
      <c r="D13" s="6" t="s">
        <v>21</v>
      </c>
      <c r="E13" s="6" t="s">
        <v>22</v>
      </c>
      <c r="F13" s="6" t="s">
        <v>23</v>
      </c>
      <c r="G13" s="6" t="s">
        <v>24</v>
      </c>
      <c r="H13" s="7" t="s">
        <v>25</v>
      </c>
    </row>
    <row r="14" spans="1:10" ht="12.75" customHeight="1">
      <c r="A14" s="8" t="s">
        <v>26</v>
      </c>
      <c r="B14" s="121" t="s">
        <v>27</v>
      </c>
      <c r="C14" s="9" t="s">
        <v>28</v>
      </c>
      <c r="D14" s="9">
        <f>'Psicopedagogo- Reitoria'!I154</f>
        <v>1</v>
      </c>
      <c r="E14" s="9">
        <f t="shared" ref="E14:E28" si="0">D14*12</f>
        <v>12</v>
      </c>
      <c r="F14" s="10">
        <f>'Psicopedagogo- Reitoria'!J145</f>
        <v>8466.34</v>
      </c>
      <c r="G14" s="11">
        <f t="shared" ref="G14:G28" si="1">F14*E14</f>
        <v>101596.08</v>
      </c>
      <c r="H14" s="124">
        <f>SUM(G14:G28)</f>
        <v>2964329.52</v>
      </c>
    </row>
    <row r="15" spans="1:10" ht="12.75" customHeight="1">
      <c r="A15" s="12" t="s">
        <v>29</v>
      </c>
      <c r="B15" s="122"/>
      <c r="C15" s="13" t="s">
        <v>28</v>
      </c>
      <c r="D15" s="13">
        <f>'Psicopedagogo - Pelotas'!I154</f>
        <v>3</v>
      </c>
      <c r="E15" s="13">
        <f t="shared" si="0"/>
        <v>36</v>
      </c>
      <c r="F15" s="14">
        <f>'Psicopedagogo - Pelotas'!J145</f>
        <v>8466.34</v>
      </c>
      <c r="G15" s="15">
        <f t="shared" si="1"/>
        <v>304788.24</v>
      </c>
      <c r="H15" s="125"/>
    </row>
    <row r="16" spans="1:10" ht="12.75" customHeight="1">
      <c r="A16" s="12" t="s">
        <v>30</v>
      </c>
      <c r="B16" s="122"/>
      <c r="C16" s="13" t="s">
        <v>28</v>
      </c>
      <c r="D16" s="13">
        <f>'Psicopedagogo - CAVG'!I154</f>
        <v>3</v>
      </c>
      <c r="E16" s="13">
        <f t="shared" si="0"/>
        <v>36</v>
      </c>
      <c r="F16" s="14">
        <f>'Psicopedagogo - CAVG'!J145</f>
        <v>8466.34</v>
      </c>
      <c r="G16" s="15">
        <f t="shared" si="1"/>
        <v>304788.24</v>
      </c>
      <c r="H16" s="125"/>
    </row>
    <row r="17" spans="1:26" ht="12.75" customHeight="1">
      <c r="A17" s="12" t="s">
        <v>31</v>
      </c>
      <c r="B17" s="122"/>
      <c r="C17" s="13" t="s">
        <v>28</v>
      </c>
      <c r="D17" s="13">
        <f>'Psicopedagogo - Bagé'!I154</f>
        <v>1</v>
      </c>
      <c r="E17" s="13">
        <f t="shared" si="0"/>
        <v>12</v>
      </c>
      <c r="F17" s="14">
        <f>'Psicopedagogo - Bagé'!J145</f>
        <v>8466.34</v>
      </c>
      <c r="G17" s="15">
        <f t="shared" si="1"/>
        <v>101596.08</v>
      </c>
      <c r="H17" s="125"/>
    </row>
    <row r="18" spans="1:26" ht="12.75" customHeight="1">
      <c r="A18" s="12" t="s">
        <v>32</v>
      </c>
      <c r="B18" s="122"/>
      <c r="C18" s="13" t="s">
        <v>28</v>
      </c>
      <c r="D18" s="13">
        <f>'Psicopedagogo - Camaquã'!I154</f>
        <v>1</v>
      </c>
      <c r="E18" s="13">
        <f t="shared" si="0"/>
        <v>12</v>
      </c>
      <c r="F18" s="14">
        <f>'Psicopedagogo - Camaquã'!J145</f>
        <v>8514.32</v>
      </c>
      <c r="G18" s="15">
        <f t="shared" si="1"/>
        <v>102171.84</v>
      </c>
      <c r="H18" s="125"/>
    </row>
    <row r="19" spans="1:26" ht="12.75" customHeight="1">
      <c r="A19" s="12" t="s">
        <v>33</v>
      </c>
      <c r="B19" s="122"/>
      <c r="C19" s="13" t="s">
        <v>28</v>
      </c>
      <c r="D19" s="13">
        <f>'Psicopedagogo - Charqueadas'!I154</f>
        <v>2</v>
      </c>
      <c r="E19" s="13">
        <f t="shared" si="0"/>
        <v>24</v>
      </c>
      <c r="F19" s="14">
        <f>'Psicopedagogo - Charqueadas'!J145</f>
        <v>8661.5400000000009</v>
      </c>
      <c r="G19" s="15">
        <f t="shared" si="1"/>
        <v>207876.96000000002</v>
      </c>
      <c r="H19" s="125"/>
    </row>
    <row r="20" spans="1:26" ht="12.75" customHeight="1">
      <c r="A20" s="12" t="s">
        <v>34</v>
      </c>
      <c r="B20" s="122"/>
      <c r="C20" s="13" t="s">
        <v>28</v>
      </c>
      <c r="D20" s="13">
        <f>'Psicopedagogo - Gravataí'!I154</f>
        <v>2</v>
      </c>
      <c r="E20" s="13">
        <f t="shared" si="0"/>
        <v>24</v>
      </c>
      <c r="F20" s="14">
        <f>'Psicopedagogo - Gravataí'!J145</f>
        <v>8611.9000000000015</v>
      </c>
      <c r="G20" s="15">
        <f t="shared" si="1"/>
        <v>206685.60000000003</v>
      </c>
      <c r="H20" s="125"/>
    </row>
    <row r="21" spans="1:26" ht="12.75" customHeight="1">
      <c r="A21" s="12" t="s">
        <v>35</v>
      </c>
      <c r="B21" s="122"/>
      <c r="C21" s="13" t="s">
        <v>28</v>
      </c>
      <c r="D21" s="13">
        <f>'Psicopedagogo - Jaguarão'!I154</f>
        <v>1</v>
      </c>
      <c r="E21" s="13">
        <f t="shared" si="0"/>
        <v>12</v>
      </c>
      <c r="F21" s="14">
        <f>'Psicopedagogo - Jaguarão'!J145</f>
        <v>8562.82</v>
      </c>
      <c r="G21" s="15">
        <f t="shared" si="1"/>
        <v>102753.84</v>
      </c>
      <c r="H21" s="125"/>
    </row>
    <row r="22" spans="1:26" ht="12.75" customHeight="1">
      <c r="A22" s="12" t="s">
        <v>36</v>
      </c>
      <c r="B22" s="122"/>
      <c r="C22" s="13" t="s">
        <v>28</v>
      </c>
      <c r="D22" s="13">
        <f>'Psicopedagogo - Lajeado'!I154</f>
        <v>1</v>
      </c>
      <c r="E22" s="13">
        <f t="shared" si="0"/>
        <v>12</v>
      </c>
      <c r="F22" s="14">
        <f>'Psicopedagogo - Lajeado'!J145</f>
        <v>8514.32</v>
      </c>
      <c r="G22" s="15">
        <f t="shared" si="1"/>
        <v>102171.84</v>
      </c>
      <c r="H22" s="125"/>
    </row>
    <row r="23" spans="1:26" ht="12.75" customHeight="1">
      <c r="A23" s="12" t="s">
        <v>37</v>
      </c>
      <c r="B23" s="122"/>
      <c r="C23" s="13" t="s">
        <v>28</v>
      </c>
      <c r="D23" s="13">
        <f>'Psicopedagogo - Novo Hamburgo'!I154</f>
        <v>1</v>
      </c>
      <c r="E23" s="13">
        <f t="shared" si="0"/>
        <v>12</v>
      </c>
      <c r="F23" s="14">
        <f>'Psicopedagogo - Novo Hamburgo'!J145</f>
        <v>8466.34</v>
      </c>
      <c r="G23" s="15">
        <f t="shared" si="1"/>
        <v>101596.08</v>
      </c>
      <c r="H23" s="125"/>
    </row>
    <row r="24" spans="1:26" ht="12.75" customHeight="1">
      <c r="A24" s="12" t="s">
        <v>38</v>
      </c>
      <c r="B24" s="122"/>
      <c r="C24" s="13" t="s">
        <v>28</v>
      </c>
      <c r="D24" s="13">
        <f>'Psicopedagogo - Passo Fundo'!I154</f>
        <v>2</v>
      </c>
      <c r="E24" s="13">
        <f t="shared" si="0"/>
        <v>24</v>
      </c>
      <c r="F24" s="14">
        <f>'Psicopedagogo - Passo Fundo'!J145</f>
        <v>8466.34</v>
      </c>
      <c r="G24" s="15">
        <f t="shared" si="1"/>
        <v>203192.16</v>
      </c>
      <c r="H24" s="125"/>
    </row>
    <row r="25" spans="1:26" ht="12.75" customHeight="1">
      <c r="A25" s="12" t="s">
        <v>39</v>
      </c>
      <c r="B25" s="122"/>
      <c r="C25" s="13" t="s">
        <v>28</v>
      </c>
      <c r="D25" s="13">
        <f>'Psicopedagogo - Santana'!I154</f>
        <v>1</v>
      </c>
      <c r="E25" s="13">
        <f t="shared" si="0"/>
        <v>12</v>
      </c>
      <c r="F25" s="14">
        <f>'Psicopedagogo - Santana'!J145</f>
        <v>8562.82</v>
      </c>
      <c r="G25" s="15">
        <f t="shared" si="1"/>
        <v>102753.84</v>
      </c>
      <c r="H25" s="125"/>
    </row>
    <row r="26" spans="1:26" ht="12.75" customHeight="1">
      <c r="A26" s="12" t="s">
        <v>40</v>
      </c>
      <c r="B26" s="122"/>
      <c r="C26" s="13" t="s">
        <v>28</v>
      </c>
      <c r="D26" s="13">
        <f>'Psicopedagogo - Sapiranga'!I154</f>
        <v>6</v>
      </c>
      <c r="E26" s="13">
        <f t="shared" si="0"/>
        <v>72</v>
      </c>
      <c r="F26" s="14">
        <f>'Psicopedagogo - Sapiranga'!J145</f>
        <v>8466.34</v>
      </c>
      <c r="G26" s="15">
        <f t="shared" si="1"/>
        <v>609576.48</v>
      </c>
      <c r="H26" s="125"/>
    </row>
    <row r="27" spans="1:26" ht="12.75" customHeight="1">
      <c r="A27" s="12" t="s">
        <v>41</v>
      </c>
      <c r="B27" s="122"/>
      <c r="C27" s="13" t="s">
        <v>28</v>
      </c>
      <c r="D27" s="13">
        <f>'Psicopedagogo - Sapucaia'!I154</f>
        <v>3</v>
      </c>
      <c r="E27" s="13">
        <f t="shared" si="0"/>
        <v>36</v>
      </c>
      <c r="F27" s="14">
        <f>'Psicopedagogo - Sapucaia'!J145</f>
        <v>8611.9000000000015</v>
      </c>
      <c r="G27" s="15">
        <f t="shared" si="1"/>
        <v>310028.40000000002</v>
      </c>
      <c r="H27" s="125"/>
    </row>
    <row r="28" spans="1:26" ht="12.75" customHeight="1">
      <c r="A28" s="16" t="s">
        <v>42</v>
      </c>
      <c r="B28" s="123"/>
      <c r="C28" s="17" t="s">
        <v>28</v>
      </c>
      <c r="D28" s="17">
        <f>'Psicopedagogo - Venâncio'!I154</f>
        <v>1</v>
      </c>
      <c r="E28" s="17">
        <f t="shared" si="0"/>
        <v>12</v>
      </c>
      <c r="F28" s="18">
        <f>'Psicopedagogo - Venâncio'!J145</f>
        <v>8562.82</v>
      </c>
      <c r="G28" s="19">
        <f t="shared" si="1"/>
        <v>102753.84</v>
      </c>
      <c r="H28" s="126"/>
    </row>
    <row r="29" spans="1:26" ht="12.75" customHeight="1">
      <c r="A29" s="20"/>
      <c r="B29" s="21"/>
      <c r="C29" s="22"/>
      <c r="D29" s="22"/>
      <c r="E29" s="22"/>
      <c r="F29" s="23"/>
      <c r="G29" s="23"/>
      <c r="H29" s="24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2.75" customHeight="1">
      <c r="A30" s="127" t="s">
        <v>43</v>
      </c>
      <c r="B30" s="128"/>
      <c r="C30" s="128"/>
      <c r="D30" s="128"/>
      <c r="E30" s="128"/>
      <c r="F30" s="128"/>
      <c r="G30" s="128"/>
      <c r="H30" s="129"/>
    </row>
    <row r="31" spans="1:26" ht="12.75" customHeight="1">
      <c r="A31" s="109" t="s">
        <v>44</v>
      </c>
      <c r="B31" s="110"/>
      <c r="C31" s="110"/>
      <c r="D31" s="110"/>
      <c r="E31" s="110"/>
      <c r="F31" s="110"/>
      <c r="G31" s="111"/>
      <c r="H31" s="26" t="s">
        <v>45</v>
      </c>
    </row>
    <row r="32" spans="1:26" ht="12.75" customHeight="1">
      <c r="A32" s="112" t="s">
        <v>27</v>
      </c>
      <c r="B32" s="113"/>
      <c r="C32" s="113"/>
      <c r="D32" s="113"/>
      <c r="E32" s="113"/>
      <c r="F32" s="113"/>
      <c r="G32" s="114"/>
      <c r="H32" s="27">
        <f>SUM(D14:D28)</f>
        <v>29</v>
      </c>
    </row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6">
    <mergeCell ref="A6:H6"/>
    <mergeCell ref="B7:G7"/>
    <mergeCell ref="A31:G31"/>
    <mergeCell ref="A32:G32"/>
    <mergeCell ref="B8:G8"/>
    <mergeCell ref="B9:G9"/>
    <mergeCell ref="B10:G10"/>
    <mergeCell ref="A11:H12"/>
    <mergeCell ref="B14:B28"/>
    <mergeCell ref="H14:H28"/>
    <mergeCell ref="A30:H30"/>
    <mergeCell ref="A1:H1"/>
    <mergeCell ref="A2:H2"/>
    <mergeCell ref="A3:G3"/>
    <mergeCell ref="A4:G4"/>
    <mergeCell ref="A5:H5"/>
  </mergeCells>
  <pageMargins left="0.511811024" right="0.511811024" top="0.78740157499999996" bottom="0.78740157499999996" header="0" footer="0"/>
  <pageSetup paperSize="9" scale="6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46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11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48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60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66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68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69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94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4.5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99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105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109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111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112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114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120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121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122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123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124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150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643.44000000000005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151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139.69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156</v>
      </c>
      <c r="C128" s="103"/>
      <c r="D128" s="103"/>
      <c r="E128" s="103"/>
      <c r="F128" s="103"/>
      <c r="G128" s="103"/>
      <c r="H128" s="106"/>
      <c r="I128" s="81">
        <v>0.02</v>
      </c>
      <c r="J128" s="52">
        <f>ROUND(($J$119/(1-$I$131))*I128,2)</f>
        <v>169.33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1635.15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0.1125</v>
      </c>
      <c r="J131" s="77">
        <f t="shared" si="4"/>
        <v>952.46000000000015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1635.15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8466.34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178" t="s">
        <v>27</v>
      </c>
      <c r="B149" s="103"/>
      <c r="C149" s="103"/>
      <c r="D149" s="103"/>
      <c r="E149" s="103"/>
      <c r="F149" s="106"/>
      <c r="G149" s="169">
        <v>1</v>
      </c>
      <c r="H149" s="103"/>
      <c r="I149" s="103"/>
      <c r="J149" s="106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179" t="s">
        <v>171</v>
      </c>
      <c r="B150" s="180"/>
      <c r="C150" s="180"/>
      <c r="D150" s="180"/>
      <c r="E150" s="180"/>
      <c r="F150" s="180"/>
      <c r="G150" s="180"/>
      <c r="H150" s="180"/>
      <c r="I150" s="180"/>
      <c r="J150" s="181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82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1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0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8466.34</v>
      </c>
      <c r="G154" s="91">
        <v>1</v>
      </c>
      <c r="H154" s="90">
        <f>F154*G154</f>
        <v>8466.34</v>
      </c>
      <c r="I154" s="91">
        <v>1</v>
      </c>
      <c r="J154" s="92">
        <f>PRODUCT(H154:I154)</f>
        <v>8466.34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8466.34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8466.34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184</v>
      </c>
      <c r="C160" s="176"/>
      <c r="D160" s="176"/>
      <c r="E160" s="176"/>
      <c r="F160" s="176"/>
      <c r="G160" s="176"/>
      <c r="H160" s="176"/>
      <c r="I160" s="177"/>
      <c r="J160" s="97">
        <f>J158*J159</f>
        <v>101596.08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10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</row>
    <row r="2" spans="1:10" ht="48" customHeight="1">
      <c r="A2" s="131" t="s">
        <v>185</v>
      </c>
      <c r="B2" s="103"/>
      <c r="C2" s="103"/>
      <c r="D2" s="103"/>
      <c r="E2" s="103"/>
      <c r="F2" s="103"/>
      <c r="G2" s="103"/>
      <c r="H2" s="103"/>
      <c r="I2" s="103"/>
      <c r="J2" s="106"/>
    </row>
    <row r="3" spans="1:10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</row>
    <row r="4" spans="1:10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</row>
    <row r="5" spans="1:10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</row>
    <row r="6" spans="1:10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</row>
    <row r="7" spans="1:10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</row>
    <row r="8" spans="1:10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11</v>
      </c>
      <c r="I8" s="103"/>
      <c r="J8" s="106"/>
    </row>
    <row r="9" spans="1:10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</row>
    <row r="10" spans="1:10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</row>
    <row r="11" spans="1:10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</row>
    <row r="12" spans="1:10" ht="12.75" customHeight="1">
      <c r="A12" s="199" t="s">
        <v>186</v>
      </c>
      <c r="B12" s="137"/>
      <c r="C12" s="137"/>
      <c r="D12" s="137"/>
      <c r="E12" s="137"/>
      <c r="F12" s="137"/>
      <c r="G12" s="137"/>
      <c r="H12" s="137"/>
      <c r="I12" s="137"/>
      <c r="J12" s="193"/>
    </row>
    <row r="13" spans="1:10" ht="48.75" customHeight="1">
      <c r="A13" s="136"/>
      <c r="B13" s="137"/>
      <c r="C13" s="137"/>
      <c r="D13" s="137"/>
      <c r="E13" s="137"/>
      <c r="F13" s="137"/>
      <c r="G13" s="137"/>
      <c r="H13" s="137"/>
      <c r="I13" s="137"/>
      <c r="J13" s="193"/>
    </row>
    <row r="14" spans="1:10" ht="12.75" customHeight="1">
      <c r="A14" s="136"/>
      <c r="B14" s="137"/>
      <c r="C14" s="137"/>
      <c r="D14" s="137"/>
      <c r="E14" s="137"/>
      <c r="F14" s="137"/>
      <c r="G14" s="137"/>
      <c r="H14" s="137"/>
      <c r="I14" s="137"/>
      <c r="J14" s="193"/>
    </row>
    <row r="15" spans="1:10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</row>
    <row r="16" spans="1:10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</row>
    <row r="24" spans="1:26" ht="14.25" customHeight="1">
      <c r="A24" s="34" t="s">
        <v>7</v>
      </c>
      <c r="B24" s="108" t="s">
        <v>187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</row>
    <row r="30" spans="1:26" ht="15" customHeight="1">
      <c r="A30" s="41" t="s">
        <v>65</v>
      </c>
      <c r="B30" s="153" t="s">
        <v>188</v>
      </c>
      <c r="C30" s="103"/>
      <c r="D30" s="103"/>
      <c r="E30" s="103"/>
      <c r="F30" s="103"/>
      <c r="G30" s="103"/>
      <c r="H30" s="103"/>
      <c r="I30" s="106"/>
      <c r="J30" s="42" t="s">
        <v>67</v>
      </c>
    </row>
    <row r="31" spans="1:26" ht="27" customHeight="1">
      <c r="A31" s="43" t="s">
        <v>7</v>
      </c>
      <c r="B31" s="108" t="s">
        <v>189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</row>
    <row r="32" spans="1:26" ht="36" customHeight="1">
      <c r="A32" s="43" t="s">
        <v>9</v>
      </c>
      <c r="B32" s="154" t="s">
        <v>190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</row>
    <row r="33" spans="1:10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</row>
    <row r="34" spans="1:10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</row>
    <row r="35" spans="1:10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</row>
    <row r="36" spans="1:10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</row>
    <row r="37" spans="1:10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</row>
    <row r="38" spans="1:10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</row>
    <row r="39" spans="1:10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</row>
    <row r="40" spans="1:10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</row>
    <row r="41" spans="1:10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</row>
    <row r="42" spans="1:10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</row>
    <row r="43" spans="1:10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</row>
    <row r="44" spans="1:10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</row>
    <row r="45" spans="1:10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</row>
    <row r="46" spans="1:10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</row>
    <row r="47" spans="1:10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</row>
    <row r="48" spans="1:10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</row>
    <row r="49" spans="1:10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</row>
    <row r="50" spans="1:10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</row>
    <row r="51" spans="1:10" ht="12.75" customHeight="1">
      <c r="A51" s="43" t="s">
        <v>7</v>
      </c>
      <c r="B51" s="156" t="s">
        <v>191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</row>
    <row r="52" spans="1:10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4.5</v>
      </c>
      <c r="J52" s="59" t="s">
        <v>96</v>
      </c>
    </row>
    <row r="53" spans="1:10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</row>
    <row r="54" spans="1:10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</row>
    <row r="55" spans="1:10" ht="12.75" customHeight="1">
      <c r="A55" s="43" t="s">
        <v>9</v>
      </c>
      <c r="B55" s="156" t="s">
        <v>192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</row>
    <row r="56" spans="1:10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</row>
    <row r="57" spans="1:10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</row>
    <row r="58" spans="1:10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</row>
    <row r="59" spans="1:10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</row>
    <row r="60" spans="1:10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</row>
    <row r="61" spans="1:10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</row>
    <row r="62" spans="1:10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</row>
    <row r="63" spans="1:10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</row>
    <row r="64" spans="1:10" ht="14.25" customHeight="1">
      <c r="A64" s="34" t="s">
        <v>65</v>
      </c>
      <c r="B64" s="34"/>
      <c r="C64" s="108" t="s">
        <v>193</v>
      </c>
      <c r="D64" s="103"/>
      <c r="E64" s="103"/>
      <c r="F64" s="103"/>
      <c r="G64" s="103"/>
      <c r="H64" s="103"/>
      <c r="I64" s="106"/>
      <c r="J64" s="65">
        <f>J35</f>
        <v>582.93000000000006</v>
      </c>
    </row>
    <row r="65" spans="1:10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</row>
    <row r="66" spans="1:10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</row>
    <row r="67" spans="1:10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</row>
    <row r="68" spans="1:10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</row>
    <row r="69" spans="1:10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</row>
    <row r="70" spans="1:10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</row>
    <row r="71" spans="1:10" ht="46.5" customHeight="1">
      <c r="A71" s="43" t="s">
        <v>7</v>
      </c>
      <c r="B71" s="108" t="s">
        <v>194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</row>
    <row r="72" spans="1:10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</row>
    <row r="73" spans="1:10" ht="36" customHeight="1">
      <c r="A73" s="43" t="s">
        <v>12</v>
      </c>
      <c r="B73" s="108" t="s">
        <v>195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</row>
    <row r="74" spans="1:10" ht="27" customHeight="1">
      <c r="A74" s="43" t="s">
        <v>15</v>
      </c>
      <c r="B74" s="108" t="s">
        <v>196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</row>
    <row r="75" spans="1:10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</row>
    <row r="76" spans="1:10" ht="36" customHeight="1">
      <c r="A76" s="43" t="s">
        <v>85</v>
      </c>
      <c r="B76" s="108" t="s">
        <v>197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</row>
    <row r="77" spans="1:10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</row>
    <row r="78" spans="1:10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</row>
    <row r="79" spans="1:10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</row>
    <row r="80" spans="1:10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</row>
    <row r="81" spans="1:10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</row>
    <row r="82" spans="1:10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</row>
    <row r="83" spans="1:10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</row>
    <row r="84" spans="1:10" ht="12.75" customHeight="1">
      <c r="A84" s="47" t="s">
        <v>9</v>
      </c>
      <c r="B84" s="156" t="s">
        <v>198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</row>
    <row r="85" spans="1:10" ht="12.75" customHeight="1">
      <c r="A85" s="47" t="s">
        <v>12</v>
      </c>
      <c r="B85" s="156" t="s">
        <v>199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</row>
    <row r="86" spans="1:10" ht="12.75" customHeight="1">
      <c r="A86" s="47" t="s">
        <v>15</v>
      </c>
      <c r="B86" s="156" t="s">
        <v>200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</row>
    <row r="87" spans="1:10" ht="12.75" customHeight="1">
      <c r="A87" s="47" t="s">
        <v>83</v>
      </c>
      <c r="B87" s="156" t="s">
        <v>201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</row>
    <row r="88" spans="1:10" ht="12.75" customHeight="1">
      <c r="A88" s="71" t="s">
        <v>85</v>
      </c>
      <c r="B88" s="163" t="s">
        <v>202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</row>
    <row r="89" spans="1:10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</row>
    <row r="90" spans="1:10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</row>
    <row r="91" spans="1:10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</row>
    <row r="92" spans="1:10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</row>
    <row r="93" spans="1:10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</row>
    <row r="94" spans="1:10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</row>
    <row r="95" spans="1:10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</row>
    <row r="96" spans="1:10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</row>
    <row r="97" spans="1:10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</row>
    <row r="98" spans="1:10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</row>
    <row r="99" spans="1:10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</row>
    <row r="100" spans="1:10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</row>
    <row r="101" spans="1:10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</row>
    <row r="102" spans="1:10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</row>
    <row r="103" spans="1:10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</row>
    <row r="104" spans="1:10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</row>
    <row r="105" spans="1:10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</row>
    <row r="106" spans="1:10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</row>
    <row r="107" spans="1:10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</row>
    <row r="108" spans="1:10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</row>
    <row r="109" spans="1:10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</row>
    <row r="110" spans="1:10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</row>
    <row r="111" spans="1:10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</row>
    <row r="112" spans="1:10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</row>
    <row r="113" spans="1:10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</row>
    <row r="114" spans="1:10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</row>
    <row r="115" spans="1:10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</row>
    <row r="116" spans="1:10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</row>
    <row r="117" spans="1:10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</row>
    <row r="118" spans="1:10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</row>
    <row r="119" spans="1:10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</row>
    <row r="120" spans="1:10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</row>
    <row r="121" spans="1:10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</row>
    <row r="122" spans="1:10" ht="12.75" customHeight="1">
      <c r="A122" s="43"/>
      <c r="B122" s="156" t="s">
        <v>203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643.44000000000005</v>
      </c>
    </row>
    <row r="123" spans="1:10" ht="12.75" customHeight="1">
      <c r="A123" s="43"/>
      <c r="B123" s="156" t="s">
        <v>204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139.69</v>
      </c>
    </row>
    <row r="124" spans="1:10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</row>
    <row r="125" spans="1:10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</row>
    <row r="126" spans="1:10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</row>
    <row r="127" spans="1:10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</row>
    <row r="128" spans="1:10" ht="12.75" customHeight="1">
      <c r="A128" s="43"/>
      <c r="B128" s="156" t="s">
        <v>205</v>
      </c>
      <c r="C128" s="103"/>
      <c r="D128" s="103"/>
      <c r="E128" s="103"/>
      <c r="F128" s="103"/>
      <c r="G128" s="103"/>
      <c r="H128" s="106"/>
      <c r="I128" s="81">
        <v>0.02</v>
      </c>
      <c r="J128" s="52">
        <f>ROUND(($J$119/(1-$I$131))*I128,2)</f>
        <v>169.33</v>
      </c>
    </row>
    <row r="129" spans="1:10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1635.15</v>
      </c>
    </row>
    <row r="130" spans="1:10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</row>
    <row r="131" spans="1:10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0.1125</v>
      </c>
      <c r="J131" s="77">
        <f t="shared" si="4"/>
        <v>952.46000000000015</v>
      </c>
    </row>
    <row r="132" spans="1:10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</row>
    <row r="133" spans="1:10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</row>
    <row r="134" spans="1:10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</row>
    <row r="135" spans="1:10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</row>
    <row r="136" spans="1:10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</row>
    <row r="137" spans="1:10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</row>
    <row r="138" spans="1:10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</row>
    <row r="139" spans="1:10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</row>
    <row r="140" spans="1:10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</row>
    <row r="141" spans="1:10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</row>
    <row r="142" spans="1:10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</row>
    <row r="143" spans="1:10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</row>
    <row r="144" spans="1:10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1635.15</v>
      </c>
    </row>
    <row r="145" spans="1:10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8466.34</v>
      </c>
    </row>
    <row r="146" spans="1:10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</row>
    <row r="147" spans="1:10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</row>
    <row r="148" spans="1:10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</row>
    <row r="149" spans="1:10" ht="12.75" customHeight="1">
      <c r="A149" s="201" t="s">
        <v>27</v>
      </c>
      <c r="B149" s="180"/>
      <c r="C149" s="180"/>
      <c r="D149" s="180"/>
      <c r="E149" s="180"/>
      <c r="F149" s="191"/>
      <c r="G149" s="200">
        <v>3</v>
      </c>
      <c r="H149" s="180"/>
      <c r="I149" s="180"/>
      <c r="J149" s="191"/>
    </row>
    <row r="150" spans="1:10" ht="12.75" customHeight="1">
      <c r="A150" s="202" t="s">
        <v>206</v>
      </c>
      <c r="B150" s="116"/>
      <c r="C150" s="116"/>
      <c r="D150" s="116"/>
      <c r="E150" s="116"/>
      <c r="F150" s="116"/>
      <c r="G150" s="116"/>
      <c r="H150" s="116"/>
      <c r="I150" s="116"/>
      <c r="J150" s="117"/>
    </row>
    <row r="151" spans="1:10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</row>
    <row r="152" spans="1:10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</row>
    <row r="153" spans="1:10" ht="53.2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</row>
    <row r="154" spans="1:10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8466.34</v>
      </c>
      <c r="G154" s="91">
        <v>1</v>
      </c>
      <c r="H154" s="90">
        <f>F154*G154</f>
        <v>8466.34</v>
      </c>
      <c r="I154" s="98">
        <v>3</v>
      </c>
      <c r="J154" s="92">
        <f>PRODUCT(H154:I154)</f>
        <v>25399.02</v>
      </c>
    </row>
    <row r="155" spans="1:10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25399.02</v>
      </c>
    </row>
    <row r="156" spans="1:10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</row>
    <row r="157" spans="1:10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</row>
    <row r="158" spans="1:10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25399.02</v>
      </c>
    </row>
    <row r="159" spans="1:10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</row>
    <row r="160" spans="1:10" ht="12.75" customHeight="1">
      <c r="A160" s="96" t="s">
        <v>12</v>
      </c>
      <c r="B160" s="175" t="s">
        <v>207</v>
      </c>
      <c r="C160" s="176"/>
      <c r="D160" s="176"/>
      <c r="E160" s="176"/>
      <c r="F160" s="176"/>
      <c r="G160" s="176"/>
      <c r="H160" s="176"/>
      <c r="I160" s="177"/>
      <c r="J160" s="97">
        <f>J158*J159</f>
        <v>304788.24</v>
      </c>
    </row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J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208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11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209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210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211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212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213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214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4.5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215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216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217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218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219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220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221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222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223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224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225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226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643.44000000000005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227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139.69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228</v>
      </c>
      <c r="C128" s="103"/>
      <c r="D128" s="103"/>
      <c r="E128" s="103"/>
      <c r="F128" s="103"/>
      <c r="G128" s="103"/>
      <c r="H128" s="106"/>
      <c r="I128" s="81">
        <v>0.02</v>
      </c>
      <c r="J128" s="52">
        <f>ROUND(($J$119/(1-$I$131))*I128,2)</f>
        <v>169.33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1635.15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0.1125</v>
      </c>
      <c r="J131" s="77">
        <f t="shared" si="4"/>
        <v>952.46000000000015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1635.15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8466.34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3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229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2.2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8466.34</v>
      </c>
      <c r="G154" s="91">
        <v>1</v>
      </c>
      <c r="H154" s="90">
        <f>F154*G154</f>
        <v>8466.34</v>
      </c>
      <c r="I154" s="98">
        <v>3</v>
      </c>
      <c r="J154" s="92">
        <f>PRODUCT(H154:I154)</f>
        <v>25399.02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25399.02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25399.02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230</v>
      </c>
      <c r="C160" s="176"/>
      <c r="D160" s="176"/>
      <c r="E160" s="176"/>
      <c r="F160" s="176"/>
      <c r="G160" s="176"/>
      <c r="H160" s="176"/>
      <c r="I160" s="177"/>
      <c r="J160" s="97">
        <f>J158*J159</f>
        <v>304788.24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4.7109375" customWidth="1"/>
    <col min="7" max="7" width="12.28515625" customWidth="1"/>
    <col min="8" max="8" width="14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231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232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233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234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235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236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237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238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4.1500000000000004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239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240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241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242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243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244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245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246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247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248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249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250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643.44000000000005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251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139.69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252</v>
      </c>
      <c r="C128" s="103"/>
      <c r="D128" s="103"/>
      <c r="E128" s="103"/>
      <c r="F128" s="103"/>
      <c r="G128" s="103"/>
      <c r="H128" s="106"/>
      <c r="I128" s="81">
        <v>0.02</v>
      </c>
      <c r="J128" s="52">
        <f>ROUND(($J$119/(1-$I$131))*I128,2)</f>
        <v>169.33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1635.15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0.1125</v>
      </c>
      <c r="J131" s="77">
        <f t="shared" si="4"/>
        <v>952.46000000000015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1635.15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8466.34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1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253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52.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8466.34</v>
      </c>
      <c r="G154" s="91">
        <v>1</v>
      </c>
      <c r="H154" s="90">
        <f>F154*G154</f>
        <v>8466.34</v>
      </c>
      <c r="I154" s="91">
        <v>1</v>
      </c>
      <c r="J154" s="92">
        <f>PRODUCT(H154:I154)</f>
        <v>8466.34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8466.34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8466.34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254</v>
      </c>
      <c r="C160" s="176"/>
      <c r="D160" s="176"/>
      <c r="E160" s="176"/>
      <c r="F160" s="176"/>
      <c r="G160" s="176"/>
      <c r="H160" s="176"/>
      <c r="I160" s="177"/>
      <c r="J160" s="97">
        <f>J158*J159</f>
        <v>101596.08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255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256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257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258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259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260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261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262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2.95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263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264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265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266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267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268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269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270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271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272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273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274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647.09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275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140.49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276</v>
      </c>
      <c r="C128" s="103"/>
      <c r="D128" s="103"/>
      <c r="E128" s="103"/>
      <c r="F128" s="103"/>
      <c r="G128" s="103"/>
      <c r="H128" s="106"/>
      <c r="I128" s="81">
        <v>2.5000000000000001E-2</v>
      </c>
      <c r="J128" s="52">
        <f>ROUND(($J$119/(1-$I$131))*I128,2)</f>
        <v>212.86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1683.13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0.11749999999999999</v>
      </c>
      <c r="J131" s="77">
        <f t="shared" si="4"/>
        <v>1000.44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1683.13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8514.32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1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277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3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8514.32</v>
      </c>
      <c r="G154" s="91">
        <v>1</v>
      </c>
      <c r="H154" s="90">
        <f>F154*G154</f>
        <v>8514.32</v>
      </c>
      <c r="I154" s="91">
        <v>1</v>
      </c>
      <c r="J154" s="92">
        <f>PRODUCT(H154:I154)</f>
        <v>8514.32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8514.32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8514.32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278</v>
      </c>
      <c r="C160" s="176"/>
      <c r="D160" s="176"/>
      <c r="E160" s="176"/>
      <c r="F160" s="176"/>
      <c r="G160" s="176"/>
      <c r="H160" s="176"/>
      <c r="I160" s="177"/>
      <c r="J160" s="97">
        <f>J158*J159</f>
        <v>102171.84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279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280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281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282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283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284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285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286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3.6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287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288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289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290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291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292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293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294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295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296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297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298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658.28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299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142.91999999999999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300</v>
      </c>
      <c r="C128" s="103"/>
      <c r="D128" s="103"/>
      <c r="E128" s="103"/>
      <c r="F128" s="103"/>
      <c r="G128" s="103"/>
      <c r="H128" s="106"/>
      <c r="I128" s="81">
        <v>0.04</v>
      </c>
      <c r="J128" s="52">
        <f>ROUND(($J$119/(1-$I$131))*I128,2)</f>
        <v>346.46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1830.3500000000001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0.13250000000000001</v>
      </c>
      <c r="J131" s="77">
        <f t="shared" si="4"/>
        <v>1147.6599999999999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1830.3500000000001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8661.5400000000009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2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301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3.7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8661.5400000000009</v>
      </c>
      <c r="G154" s="91">
        <v>1</v>
      </c>
      <c r="H154" s="90">
        <f>F154*G154</f>
        <v>8661.5400000000009</v>
      </c>
      <c r="I154" s="98">
        <v>2</v>
      </c>
      <c r="J154" s="92">
        <f>PRODUCT(H154:I154)</f>
        <v>17323.080000000002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17323.080000000002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17323.080000000002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302</v>
      </c>
      <c r="C160" s="176"/>
      <c r="D160" s="176"/>
      <c r="E160" s="176"/>
      <c r="F160" s="176"/>
      <c r="G160" s="176"/>
      <c r="H160" s="176"/>
      <c r="I160" s="177"/>
      <c r="J160" s="97">
        <f>J158*J159</f>
        <v>207876.96000000002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303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304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305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306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307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308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309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310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3.75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311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312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313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314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315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316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317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318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319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320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321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322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654.5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323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142.1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324</v>
      </c>
      <c r="C128" s="103"/>
      <c r="D128" s="103"/>
      <c r="E128" s="103"/>
      <c r="F128" s="103"/>
      <c r="G128" s="103"/>
      <c r="H128" s="106"/>
      <c r="I128" s="81">
        <v>3.5000000000000003E-2</v>
      </c>
      <c r="J128" s="52">
        <f>ROUND(($J$119/(1-$I$131))*I128,2)</f>
        <v>301.42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1780.71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0.1275</v>
      </c>
      <c r="J131" s="77">
        <f t="shared" si="4"/>
        <v>1098.02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1780.71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8611.9000000000015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2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325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56.2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8611.9000000000015</v>
      </c>
      <c r="G154" s="91">
        <v>1</v>
      </c>
      <c r="H154" s="90">
        <f>F154*G154</f>
        <v>8611.9000000000015</v>
      </c>
      <c r="I154" s="98">
        <v>2</v>
      </c>
      <c r="J154" s="92">
        <f>PRODUCT(H154:I154)</f>
        <v>17223.800000000003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17223.800000000003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17223.800000000003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326</v>
      </c>
      <c r="C160" s="176"/>
      <c r="D160" s="176"/>
      <c r="E160" s="176"/>
      <c r="F160" s="176"/>
      <c r="G160" s="176"/>
      <c r="H160" s="176"/>
      <c r="I160" s="177"/>
      <c r="J160" s="97">
        <f>J158*J159</f>
        <v>206685.60000000003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327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328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329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330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331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332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333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334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3.5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335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336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337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338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339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340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341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342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343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344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345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346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650.77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347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141.29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348</v>
      </c>
      <c r="C128" s="103"/>
      <c r="D128" s="103"/>
      <c r="E128" s="103"/>
      <c r="F128" s="103"/>
      <c r="G128" s="103"/>
      <c r="H128" s="106"/>
      <c r="I128" s="81">
        <v>0.03</v>
      </c>
      <c r="J128" s="52">
        <f>ROUND(($J$119/(1-$I$131))*I128,2)</f>
        <v>256.88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1731.63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0.1225</v>
      </c>
      <c r="J131" s="77">
        <f t="shared" si="4"/>
        <v>1048.94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1731.63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8562.82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1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349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5.2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8562.82</v>
      </c>
      <c r="G154" s="91">
        <v>1</v>
      </c>
      <c r="H154" s="90">
        <f>F154*G154</f>
        <v>8562.82</v>
      </c>
      <c r="I154" s="91">
        <v>1</v>
      </c>
      <c r="J154" s="92">
        <f>PRODUCT(H154:I154)</f>
        <v>8562.82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8562.82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8562.82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350</v>
      </c>
      <c r="C160" s="176"/>
      <c r="D160" s="176"/>
      <c r="E160" s="176"/>
      <c r="F160" s="176"/>
      <c r="G160" s="176"/>
      <c r="H160" s="176"/>
      <c r="I160" s="177"/>
      <c r="J160" s="97">
        <f>J158*J159</f>
        <v>102753.84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7" width="12" customWidth="1"/>
    <col min="8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351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352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353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354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355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356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357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358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4.5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359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360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361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362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363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364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365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366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367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368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369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370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647.09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371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140.49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372</v>
      </c>
      <c r="C128" s="103"/>
      <c r="D128" s="103"/>
      <c r="E128" s="103"/>
      <c r="F128" s="103"/>
      <c r="G128" s="103"/>
      <c r="H128" s="106"/>
      <c r="I128" s="81">
        <v>2.5000000000000001E-2</v>
      </c>
      <c r="J128" s="52">
        <f>ROUND(($J$119/(1-$I$131))*I128,2)</f>
        <v>212.86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1683.13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0.11749999999999999</v>
      </c>
      <c r="J131" s="77">
        <f t="shared" si="4"/>
        <v>1000.44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1683.13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8514.32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1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373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58.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8514.32</v>
      </c>
      <c r="G154" s="91">
        <v>1</v>
      </c>
      <c r="H154" s="90">
        <f>F154*G154</f>
        <v>8514.32</v>
      </c>
      <c r="I154" s="91">
        <v>1</v>
      </c>
      <c r="J154" s="92">
        <f>PRODUCT(H154:I154)</f>
        <v>8514.32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8514.32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8514.32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374</v>
      </c>
      <c r="C160" s="176"/>
      <c r="D160" s="176"/>
      <c r="E160" s="176"/>
      <c r="F160" s="176"/>
      <c r="G160" s="176"/>
      <c r="H160" s="176"/>
      <c r="I160" s="177"/>
      <c r="J160" s="97">
        <f>J158*J159</f>
        <v>102171.84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375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376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377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378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379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380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381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382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4.5999999999999996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383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384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385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386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387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388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389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390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391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392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393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394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643.44000000000005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395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139.69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396</v>
      </c>
      <c r="C128" s="103"/>
      <c r="D128" s="103"/>
      <c r="E128" s="103"/>
      <c r="F128" s="103"/>
      <c r="G128" s="103"/>
      <c r="H128" s="106"/>
      <c r="I128" s="81">
        <v>0.02</v>
      </c>
      <c r="J128" s="52">
        <f>ROUND(($J$119/(1-$I$131))*I128,2)</f>
        <v>169.33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1635.15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0.1125</v>
      </c>
      <c r="J131" s="77">
        <f t="shared" si="4"/>
        <v>952.46000000000015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1635.15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8466.34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1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397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57.7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8466.34</v>
      </c>
      <c r="G154" s="91">
        <v>1</v>
      </c>
      <c r="H154" s="90">
        <f>F154*G154</f>
        <v>8466.34</v>
      </c>
      <c r="I154" s="91">
        <v>1</v>
      </c>
      <c r="J154" s="92">
        <f>PRODUCT(H154:I154)</f>
        <v>8466.34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8466.34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8466.34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398</v>
      </c>
      <c r="C160" s="176"/>
      <c r="D160" s="176"/>
      <c r="E160" s="176"/>
      <c r="F160" s="176"/>
      <c r="G160" s="176"/>
      <c r="H160" s="176"/>
      <c r="I160" s="177"/>
      <c r="J160" s="97">
        <f>J158*J159</f>
        <v>101596.08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399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400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401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402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403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404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405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406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4.75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407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408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409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410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411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412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413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414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415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416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417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418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643.44000000000005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419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139.69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420</v>
      </c>
      <c r="C128" s="103"/>
      <c r="D128" s="103"/>
      <c r="E128" s="103"/>
      <c r="F128" s="103"/>
      <c r="G128" s="103"/>
      <c r="H128" s="106"/>
      <c r="I128" s="81">
        <v>0.02</v>
      </c>
      <c r="J128" s="52">
        <f>ROUND(($J$119/(1-$I$131))*I128,2)</f>
        <v>169.33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1635.15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0.1125</v>
      </c>
      <c r="J131" s="77">
        <f t="shared" si="4"/>
        <v>952.46000000000015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1635.15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8466.34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2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421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6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8466.34</v>
      </c>
      <c r="G154" s="91">
        <v>1</v>
      </c>
      <c r="H154" s="90">
        <f>F154*G154</f>
        <v>8466.34</v>
      </c>
      <c r="I154" s="98">
        <v>2</v>
      </c>
      <c r="J154" s="92">
        <f>PRODUCT(H154:I154)</f>
        <v>16932.68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16932.68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16932.68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422</v>
      </c>
      <c r="C160" s="176"/>
      <c r="D160" s="176"/>
      <c r="E160" s="176"/>
      <c r="F160" s="176"/>
      <c r="G160" s="176"/>
      <c r="H160" s="176"/>
      <c r="I160" s="177"/>
      <c r="J160" s="97">
        <f>J158*J159</f>
        <v>203192.16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423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424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425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426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427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428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429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430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3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431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432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433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434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435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436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437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438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439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440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441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442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650.77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443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141.29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444</v>
      </c>
      <c r="C128" s="103"/>
      <c r="D128" s="103"/>
      <c r="E128" s="103"/>
      <c r="F128" s="103"/>
      <c r="G128" s="103"/>
      <c r="H128" s="106"/>
      <c r="I128" s="81">
        <v>0.03</v>
      </c>
      <c r="J128" s="52">
        <f>ROUND(($J$119/(1-$I$131))*I128,2)</f>
        <v>256.88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1731.63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0.1225</v>
      </c>
      <c r="J131" s="77">
        <f t="shared" si="4"/>
        <v>1048.94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1731.63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8562.82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1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445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5.2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8562.82</v>
      </c>
      <c r="G154" s="91">
        <v>1</v>
      </c>
      <c r="H154" s="90">
        <f>F154*G154</f>
        <v>8562.82</v>
      </c>
      <c r="I154" s="91">
        <v>1</v>
      </c>
      <c r="J154" s="92">
        <f>PRODUCT(H154:I154)</f>
        <v>8562.82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8562.82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8562.82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446</v>
      </c>
      <c r="C160" s="176"/>
      <c r="D160" s="176"/>
      <c r="E160" s="176"/>
      <c r="F160" s="176"/>
      <c r="G160" s="176"/>
      <c r="H160" s="176"/>
      <c r="I160" s="177"/>
      <c r="J160" s="97">
        <f>J158*J159</f>
        <v>102753.84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447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448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449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450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451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452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453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454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455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456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457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458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459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460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461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462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463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464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465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466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643.44000000000005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467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139.69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468</v>
      </c>
      <c r="C128" s="103"/>
      <c r="D128" s="103"/>
      <c r="E128" s="103"/>
      <c r="F128" s="103"/>
      <c r="G128" s="103"/>
      <c r="H128" s="106"/>
      <c r="I128" s="81">
        <v>0.02</v>
      </c>
      <c r="J128" s="52">
        <f>ROUND(($J$119/(1-$I$131))*I128,2)</f>
        <v>169.33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1635.15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0.1125</v>
      </c>
      <c r="J131" s="77">
        <f t="shared" si="4"/>
        <v>952.46000000000015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1635.15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8466.34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6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469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1.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8466.34</v>
      </c>
      <c r="G154" s="91">
        <v>1</v>
      </c>
      <c r="H154" s="90">
        <f>F154*G154</f>
        <v>8466.34</v>
      </c>
      <c r="I154" s="98">
        <v>6</v>
      </c>
      <c r="J154" s="92">
        <f>PRODUCT(H154:I154)</f>
        <v>50798.04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50798.04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50798.04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470</v>
      </c>
      <c r="C160" s="176"/>
      <c r="D160" s="176"/>
      <c r="E160" s="176"/>
      <c r="F160" s="176"/>
      <c r="G160" s="176"/>
      <c r="H160" s="176"/>
      <c r="I160" s="177"/>
      <c r="J160" s="97">
        <f>J158*J159</f>
        <v>609576.48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471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472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473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474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475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476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477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478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4.7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479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480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481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482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483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484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485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486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487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488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489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490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654.5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491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142.1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492</v>
      </c>
      <c r="C128" s="103"/>
      <c r="D128" s="103"/>
      <c r="E128" s="103"/>
      <c r="F128" s="103"/>
      <c r="G128" s="103"/>
      <c r="H128" s="106"/>
      <c r="I128" s="81">
        <v>3.5000000000000003E-2</v>
      </c>
      <c r="J128" s="52">
        <f>ROUND(($J$119/(1-$I$131))*I128,2)</f>
        <v>301.42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1780.71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0.1275</v>
      </c>
      <c r="J131" s="77">
        <f t="shared" si="4"/>
        <v>1098.02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1780.71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8611.9000000000015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3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493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3.7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J145</f>
        <v>8611.9000000000015</v>
      </c>
      <c r="G154" s="91">
        <v>1</v>
      </c>
      <c r="H154" s="90">
        <f>F154*G154</f>
        <v>8611.9000000000015</v>
      </c>
      <c r="I154" s="98">
        <v>3</v>
      </c>
      <c r="J154" s="92">
        <f>PRODUCT(H154:I154)</f>
        <v>25835.700000000004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25835.700000000004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2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25835.700000000004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494</v>
      </c>
      <c r="C160" s="176"/>
      <c r="D160" s="176"/>
      <c r="E160" s="176"/>
      <c r="F160" s="176"/>
      <c r="G160" s="176"/>
      <c r="H160" s="176"/>
      <c r="I160" s="177"/>
      <c r="J160" s="97">
        <f>J158*J159</f>
        <v>310028.40000000002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Z1000"/>
  <sheetViews>
    <sheetView showGridLines="0" workbookViewId="0"/>
  </sheetViews>
  <sheetFormatPr defaultColWidth="14.42578125" defaultRowHeight="15" customHeight="1"/>
  <cols>
    <col min="1" max="1" width="12.5703125" customWidth="1"/>
    <col min="2" max="4" width="11" customWidth="1"/>
    <col min="5" max="5" width="16" customWidth="1"/>
    <col min="6" max="6" width="13.28515625" customWidth="1"/>
    <col min="7" max="8" width="12.28515625" customWidth="1"/>
    <col min="9" max="9" width="12.42578125" customWidth="1"/>
    <col min="10" max="10" width="14.42578125" customWidth="1"/>
    <col min="11" max="26" width="8" customWidth="1"/>
  </cols>
  <sheetData>
    <row r="1" spans="1:26" ht="24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30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</row>
    <row r="2" spans="1:26" ht="48" customHeight="1">
      <c r="A2" s="131" t="s">
        <v>495</v>
      </c>
      <c r="B2" s="103"/>
      <c r="C2" s="103"/>
      <c r="D2" s="103"/>
      <c r="E2" s="103"/>
      <c r="F2" s="103"/>
      <c r="G2" s="103"/>
      <c r="H2" s="103"/>
      <c r="I2" s="103"/>
      <c r="J2" s="10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</row>
    <row r="3" spans="1:26" ht="12.75" customHeight="1">
      <c r="A3" s="105" t="s">
        <v>2</v>
      </c>
      <c r="B3" s="103"/>
      <c r="C3" s="103"/>
      <c r="D3" s="103"/>
      <c r="E3" s="103"/>
      <c r="F3" s="103"/>
      <c r="G3" s="106"/>
      <c r="H3" s="132" t="s">
        <v>3</v>
      </c>
      <c r="I3" s="103"/>
      <c r="J3" s="10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26" ht="12.75" customHeight="1">
      <c r="A4" s="105" t="s">
        <v>4</v>
      </c>
      <c r="B4" s="103"/>
      <c r="C4" s="103"/>
      <c r="D4" s="103"/>
      <c r="E4" s="103"/>
      <c r="F4" s="103"/>
      <c r="G4" s="106"/>
      <c r="H4" s="132"/>
      <c r="I4" s="103"/>
      <c r="J4" s="106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ht="12.75" customHeight="1">
      <c r="A5" s="105" t="s">
        <v>5</v>
      </c>
      <c r="B5" s="103"/>
      <c r="C5" s="103"/>
      <c r="D5" s="103"/>
      <c r="E5" s="103"/>
      <c r="F5" s="103"/>
      <c r="G5" s="103"/>
      <c r="H5" s="103"/>
      <c r="I5" s="103"/>
      <c r="J5" s="106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13.5" customHeight="1">
      <c r="A6" s="107" t="s">
        <v>6</v>
      </c>
      <c r="B6" s="103"/>
      <c r="C6" s="103"/>
      <c r="D6" s="103"/>
      <c r="E6" s="103"/>
      <c r="F6" s="103"/>
      <c r="G6" s="103"/>
      <c r="H6" s="103"/>
      <c r="I6" s="103"/>
      <c r="J6" s="106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6" ht="12.75" customHeight="1">
      <c r="A7" s="2" t="s">
        <v>7</v>
      </c>
      <c r="B7" s="108" t="s">
        <v>8</v>
      </c>
      <c r="C7" s="103"/>
      <c r="D7" s="103"/>
      <c r="E7" s="103"/>
      <c r="F7" s="103"/>
      <c r="G7" s="106"/>
      <c r="H7" s="133"/>
      <c r="I7" s="103"/>
      <c r="J7" s="10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6" ht="12.75" customHeight="1">
      <c r="A8" s="2" t="s">
        <v>9</v>
      </c>
      <c r="B8" s="108" t="s">
        <v>10</v>
      </c>
      <c r="C8" s="103"/>
      <c r="D8" s="103"/>
      <c r="E8" s="103"/>
      <c r="F8" s="103"/>
      <c r="G8" s="106"/>
      <c r="H8" s="133" t="s">
        <v>496</v>
      </c>
      <c r="I8" s="103"/>
      <c r="J8" s="106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</row>
    <row r="9" spans="1:26" ht="12.75" customHeight="1">
      <c r="A9" s="2" t="s">
        <v>12</v>
      </c>
      <c r="B9" s="108" t="s">
        <v>13</v>
      </c>
      <c r="C9" s="103"/>
      <c r="D9" s="103"/>
      <c r="E9" s="103"/>
      <c r="F9" s="103"/>
      <c r="G9" s="106"/>
      <c r="H9" s="133" t="s">
        <v>14</v>
      </c>
      <c r="I9" s="103"/>
      <c r="J9" s="106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>
      <c r="A10" s="2" t="s">
        <v>15</v>
      </c>
      <c r="B10" s="108" t="s">
        <v>16</v>
      </c>
      <c r="C10" s="103"/>
      <c r="D10" s="103"/>
      <c r="E10" s="103"/>
      <c r="F10" s="103"/>
      <c r="G10" s="106"/>
      <c r="H10" s="132">
        <v>12</v>
      </c>
      <c r="I10" s="103"/>
      <c r="J10" s="106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15.75" customHeight="1">
      <c r="A11" s="134" t="s">
        <v>47</v>
      </c>
      <c r="B11" s="103"/>
      <c r="C11" s="103"/>
      <c r="D11" s="103"/>
      <c r="E11" s="103"/>
      <c r="F11" s="103"/>
      <c r="G11" s="103"/>
      <c r="H11" s="103"/>
      <c r="I11" s="103"/>
      <c r="J11" s="106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2.75" customHeight="1">
      <c r="A12" s="135" t="s">
        <v>497</v>
      </c>
      <c r="B12" s="116"/>
      <c r="C12" s="116"/>
      <c r="D12" s="116"/>
      <c r="E12" s="116"/>
      <c r="F12" s="116"/>
      <c r="G12" s="116"/>
      <c r="H12" s="117"/>
      <c r="I12" s="28"/>
      <c r="J12" s="29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26" ht="48.75" customHeight="1">
      <c r="A13" s="136"/>
      <c r="B13" s="137"/>
      <c r="C13" s="137"/>
      <c r="D13" s="137"/>
      <c r="E13" s="137"/>
      <c r="F13" s="137"/>
      <c r="G13" s="137"/>
      <c r="H13" s="138"/>
      <c r="I13" s="30"/>
      <c r="J13" s="31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26" ht="12.75" customHeight="1">
      <c r="A14" s="139"/>
      <c r="B14" s="140"/>
      <c r="C14" s="140"/>
      <c r="D14" s="140"/>
      <c r="E14" s="140"/>
      <c r="F14" s="140"/>
      <c r="G14" s="140"/>
      <c r="H14" s="141"/>
      <c r="I14" s="32"/>
      <c r="J14" s="3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6" ht="15.75" customHeight="1">
      <c r="A15" s="142" t="s">
        <v>49</v>
      </c>
      <c r="B15" s="143"/>
      <c r="C15" s="143"/>
      <c r="D15" s="143"/>
      <c r="E15" s="143"/>
      <c r="F15" s="143"/>
      <c r="G15" s="143"/>
      <c r="H15" s="143"/>
      <c r="I15" s="143"/>
      <c r="J15" s="144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6" ht="15.75" customHeight="1">
      <c r="A16" s="34">
        <v>1</v>
      </c>
      <c r="B16" s="108" t="s">
        <v>50</v>
      </c>
      <c r="C16" s="103"/>
      <c r="D16" s="103"/>
      <c r="E16" s="103"/>
      <c r="F16" s="103"/>
      <c r="G16" s="106"/>
      <c r="H16" s="145" t="s">
        <v>27</v>
      </c>
      <c r="I16" s="103"/>
      <c r="J16" s="106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6" ht="15.75" customHeight="1">
      <c r="A17" s="34">
        <v>2</v>
      </c>
      <c r="B17" s="108" t="s">
        <v>51</v>
      </c>
      <c r="C17" s="103"/>
      <c r="D17" s="103"/>
      <c r="E17" s="103"/>
      <c r="F17" s="103"/>
      <c r="G17" s="106"/>
      <c r="H17" s="145" t="s">
        <v>52</v>
      </c>
      <c r="I17" s="103"/>
      <c r="J17" s="106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</row>
    <row r="18" spans="1:26" ht="15.75" customHeight="1">
      <c r="A18" s="34">
        <v>3</v>
      </c>
      <c r="B18" s="108" t="s">
        <v>53</v>
      </c>
      <c r="C18" s="103"/>
      <c r="D18" s="103"/>
      <c r="E18" s="103"/>
      <c r="F18" s="103"/>
      <c r="G18" s="106"/>
      <c r="H18" s="145">
        <v>4128.0200000000004</v>
      </c>
      <c r="I18" s="103"/>
      <c r="J18" s="106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</row>
    <row r="19" spans="1:26" ht="15.75" customHeight="1">
      <c r="A19" s="34">
        <v>4</v>
      </c>
      <c r="B19" s="108" t="s">
        <v>54</v>
      </c>
      <c r="C19" s="103"/>
      <c r="D19" s="103"/>
      <c r="E19" s="103"/>
      <c r="F19" s="103"/>
      <c r="G19" s="106"/>
      <c r="H19" s="145" t="s">
        <v>27</v>
      </c>
      <c r="I19" s="103"/>
      <c r="J19" s="106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</row>
    <row r="20" spans="1:26" ht="15.75" customHeight="1">
      <c r="A20" s="34">
        <v>5</v>
      </c>
      <c r="B20" s="108" t="s">
        <v>55</v>
      </c>
      <c r="C20" s="103"/>
      <c r="D20" s="103"/>
      <c r="E20" s="103"/>
      <c r="F20" s="103"/>
      <c r="G20" s="106"/>
      <c r="H20" s="146">
        <v>44287</v>
      </c>
      <c r="I20" s="103"/>
      <c r="J20" s="106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</row>
    <row r="21" spans="1:26" ht="12.75" customHeight="1">
      <c r="A21" s="147"/>
      <c r="B21" s="103"/>
      <c r="C21" s="103"/>
      <c r="D21" s="103"/>
      <c r="E21" s="103"/>
      <c r="F21" s="103"/>
      <c r="G21" s="103"/>
      <c r="H21" s="103"/>
      <c r="I21" s="103"/>
      <c r="J21" s="106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</row>
    <row r="22" spans="1:26" ht="20.25" customHeight="1">
      <c r="A22" s="148" t="s">
        <v>56</v>
      </c>
      <c r="B22" s="103"/>
      <c r="C22" s="103"/>
      <c r="D22" s="103"/>
      <c r="E22" s="103"/>
      <c r="F22" s="103"/>
      <c r="G22" s="103"/>
      <c r="H22" s="103"/>
      <c r="I22" s="103"/>
      <c r="J22" s="106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1:26" ht="30" customHeight="1">
      <c r="A23" s="35">
        <v>1</v>
      </c>
      <c r="B23" s="149" t="s">
        <v>57</v>
      </c>
      <c r="C23" s="103"/>
      <c r="D23" s="103"/>
      <c r="E23" s="103"/>
      <c r="F23" s="103"/>
      <c r="G23" s="106"/>
      <c r="H23" s="149" t="s">
        <v>58</v>
      </c>
      <c r="I23" s="106"/>
      <c r="J23" s="35" t="s">
        <v>59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</row>
    <row r="24" spans="1:26" ht="14.25" customHeight="1">
      <c r="A24" s="34" t="s">
        <v>7</v>
      </c>
      <c r="B24" s="108" t="s">
        <v>498</v>
      </c>
      <c r="C24" s="103"/>
      <c r="D24" s="103"/>
      <c r="E24" s="103"/>
      <c r="F24" s="103"/>
      <c r="G24" s="103"/>
      <c r="H24" s="103"/>
      <c r="I24" s="106"/>
      <c r="J24" s="36">
        <v>3752.75</v>
      </c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4.25" customHeight="1">
      <c r="A25" s="34" t="s">
        <v>9</v>
      </c>
      <c r="B25" s="108" t="s">
        <v>61</v>
      </c>
      <c r="C25" s="103"/>
      <c r="D25" s="103"/>
      <c r="E25" s="103"/>
      <c r="F25" s="103"/>
      <c r="G25" s="103"/>
      <c r="H25" s="106"/>
      <c r="I25" s="38"/>
      <c r="J25" s="39">
        <f>ROUND(I25*H18,2)</f>
        <v>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</row>
    <row r="26" spans="1:26" ht="15.75" customHeight="1">
      <c r="A26" s="150" t="s">
        <v>62</v>
      </c>
      <c r="B26" s="103"/>
      <c r="C26" s="103"/>
      <c r="D26" s="103"/>
      <c r="E26" s="103"/>
      <c r="F26" s="103"/>
      <c r="G26" s="103"/>
      <c r="H26" s="103"/>
      <c r="I26" s="106"/>
      <c r="J26" s="40">
        <f>SUM(J24:J25)</f>
        <v>3752.75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</row>
    <row r="27" spans="1:26" ht="12.75" customHeight="1">
      <c r="A27" s="147"/>
      <c r="B27" s="103"/>
      <c r="C27" s="103"/>
      <c r="D27" s="103"/>
      <c r="E27" s="103"/>
      <c r="F27" s="103"/>
      <c r="G27" s="103"/>
      <c r="H27" s="103"/>
      <c r="I27" s="103"/>
      <c r="J27" s="106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</row>
    <row r="28" spans="1:26" ht="15.75" customHeight="1">
      <c r="A28" s="151" t="s">
        <v>63</v>
      </c>
      <c r="B28" s="103"/>
      <c r="C28" s="103"/>
      <c r="D28" s="103"/>
      <c r="E28" s="103"/>
      <c r="F28" s="103"/>
      <c r="G28" s="103"/>
      <c r="H28" s="103"/>
      <c r="I28" s="103"/>
      <c r="J28" s="106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</row>
    <row r="29" spans="1:26" ht="13.5" customHeight="1">
      <c r="A29" s="152" t="s">
        <v>64</v>
      </c>
      <c r="B29" s="103"/>
      <c r="C29" s="103"/>
      <c r="D29" s="103"/>
      <c r="E29" s="103"/>
      <c r="F29" s="103"/>
      <c r="G29" s="103"/>
      <c r="H29" s="103"/>
      <c r="I29" s="103"/>
      <c r="J29" s="106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</row>
    <row r="30" spans="1:26" ht="15" customHeight="1">
      <c r="A30" s="41" t="s">
        <v>65</v>
      </c>
      <c r="B30" s="153" t="s">
        <v>499</v>
      </c>
      <c r="C30" s="103"/>
      <c r="D30" s="103"/>
      <c r="E30" s="103"/>
      <c r="F30" s="103"/>
      <c r="G30" s="103"/>
      <c r="H30" s="103"/>
      <c r="I30" s="106"/>
      <c r="J30" s="42" t="s">
        <v>67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</row>
    <row r="31" spans="1:26" ht="27" customHeight="1">
      <c r="A31" s="43" t="s">
        <v>7</v>
      </c>
      <c r="B31" s="108" t="s">
        <v>500</v>
      </c>
      <c r="C31" s="103"/>
      <c r="D31" s="103"/>
      <c r="E31" s="103"/>
      <c r="F31" s="103"/>
      <c r="G31" s="103"/>
      <c r="H31" s="106"/>
      <c r="I31" s="44">
        <v>8.3299999999999999E-2</v>
      </c>
      <c r="J31" s="45">
        <f t="shared" ref="J31:J32" si="0">ROUND($J$26*I31,2)</f>
        <v>312.60000000000002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  <row r="32" spans="1:26" ht="36" customHeight="1">
      <c r="A32" s="43" t="s">
        <v>9</v>
      </c>
      <c r="B32" s="154" t="s">
        <v>501</v>
      </c>
      <c r="C32" s="103"/>
      <c r="D32" s="103"/>
      <c r="E32" s="103"/>
      <c r="F32" s="103"/>
      <c r="G32" s="103"/>
      <c r="H32" s="106"/>
      <c r="I32" s="46">
        <v>3.0249999999999999E-2</v>
      </c>
      <c r="J32" s="45">
        <f t="shared" si="0"/>
        <v>113.52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</row>
    <row r="33" spans="1:26" ht="12.75" customHeight="1">
      <c r="A33" s="155" t="s">
        <v>70</v>
      </c>
      <c r="B33" s="103"/>
      <c r="C33" s="103"/>
      <c r="D33" s="103"/>
      <c r="E33" s="103"/>
      <c r="F33" s="103"/>
      <c r="G33" s="103"/>
      <c r="H33" s="103"/>
      <c r="I33" s="106"/>
      <c r="J33" s="45">
        <f>SUM(J31+J32)</f>
        <v>426.12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spans="1:26" ht="12.75" customHeight="1">
      <c r="A34" s="47" t="s">
        <v>12</v>
      </c>
      <c r="B34" s="156" t="s">
        <v>71</v>
      </c>
      <c r="C34" s="103"/>
      <c r="D34" s="103"/>
      <c r="E34" s="103"/>
      <c r="F34" s="103"/>
      <c r="G34" s="103"/>
      <c r="H34" s="103"/>
      <c r="I34" s="106"/>
      <c r="J34" s="48">
        <f>ROUND(I47*J33,2)</f>
        <v>156.81</v>
      </c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</row>
    <row r="35" spans="1:26" ht="12.75" customHeight="1">
      <c r="A35" s="157" t="s">
        <v>70</v>
      </c>
      <c r="B35" s="103"/>
      <c r="C35" s="103"/>
      <c r="D35" s="103"/>
      <c r="E35" s="103"/>
      <c r="F35" s="103"/>
      <c r="G35" s="103"/>
      <c r="H35" s="103"/>
      <c r="I35" s="106"/>
      <c r="J35" s="49">
        <f>J33+J34</f>
        <v>582.93000000000006</v>
      </c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</row>
    <row r="36" spans="1:26" ht="12.75" customHeight="1">
      <c r="A36" s="158"/>
      <c r="B36" s="103"/>
      <c r="C36" s="103"/>
      <c r="D36" s="103"/>
      <c r="E36" s="103"/>
      <c r="F36" s="103"/>
      <c r="G36" s="103"/>
      <c r="H36" s="103"/>
      <c r="I36" s="103"/>
      <c r="J36" s="106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</row>
    <row r="37" spans="1:26" ht="30" customHeight="1">
      <c r="A37" s="151" t="s">
        <v>72</v>
      </c>
      <c r="B37" s="103"/>
      <c r="C37" s="103"/>
      <c r="D37" s="103"/>
      <c r="E37" s="103"/>
      <c r="F37" s="103"/>
      <c r="G37" s="103"/>
      <c r="H37" s="103"/>
      <c r="I37" s="103"/>
      <c r="J37" s="106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</row>
    <row r="38" spans="1:26" ht="30" customHeight="1">
      <c r="A38" s="50" t="s">
        <v>73</v>
      </c>
      <c r="B38" s="159" t="s">
        <v>74</v>
      </c>
      <c r="C38" s="103"/>
      <c r="D38" s="103"/>
      <c r="E38" s="103"/>
      <c r="F38" s="103"/>
      <c r="G38" s="103"/>
      <c r="H38" s="106"/>
      <c r="I38" s="35" t="s">
        <v>75</v>
      </c>
      <c r="J38" s="35" t="s">
        <v>76</v>
      </c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12.75" customHeight="1">
      <c r="A39" s="43" t="s">
        <v>7</v>
      </c>
      <c r="B39" s="156" t="s">
        <v>77</v>
      </c>
      <c r="C39" s="103"/>
      <c r="D39" s="103"/>
      <c r="E39" s="103"/>
      <c r="F39" s="103"/>
      <c r="G39" s="103"/>
      <c r="H39" s="106"/>
      <c r="I39" s="51">
        <v>0.2</v>
      </c>
      <c r="J39" s="52">
        <f t="shared" ref="J39:J46" si="1">ROUND($J$26*I39,2)</f>
        <v>750.55</v>
      </c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</row>
    <row r="40" spans="1:26" ht="12.75" customHeight="1">
      <c r="A40" s="43" t="s">
        <v>9</v>
      </c>
      <c r="B40" s="156" t="s">
        <v>78</v>
      </c>
      <c r="C40" s="103"/>
      <c r="D40" s="103"/>
      <c r="E40" s="103"/>
      <c r="F40" s="103"/>
      <c r="G40" s="103"/>
      <c r="H40" s="106"/>
      <c r="I40" s="51">
        <v>2.5000000000000001E-2</v>
      </c>
      <c r="J40" s="52">
        <f t="shared" si="1"/>
        <v>93.82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</row>
    <row r="41" spans="1:26" ht="12.75" customHeight="1">
      <c r="A41" s="43" t="s">
        <v>12</v>
      </c>
      <c r="B41" s="156" t="s">
        <v>79</v>
      </c>
      <c r="C41" s="103"/>
      <c r="D41" s="106"/>
      <c r="E41" s="53" t="s">
        <v>80</v>
      </c>
      <c r="F41" s="54">
        <v>0.03</v>
      </c>
      <c r="G41" s="53" t="s">
        <v>81</v>
      </c>
      <c r="H41" s="55">
        <v>1</v>
      </c>
      <c r="I41" s="56">
        <f>ROUND((F41*H41),6)</f>
        <v>0.03</v>
      </c>
      <c r="J41" s="52">
        <f t="shared" si="1"/>
        <v>112.58</v>
      </c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</row>
    <row r="42" spans="1:26" ht="12.75" customHeight="1">
      <c r="A42" s="43" t="s">
        <v>15</v>
      </c>
      <c r="B42" s="156" t="s">
        <v>82</v>
      </c>
      <c r="C42" s="103"/>
      <c r="D42" s="103"/>
      <c r="E42" s="103"/>
      <c r="F42" s="103"/>
      <c r="G42" s="103"/>
      <c r="H42" s="106"/>
      <c r="I42" s="51">
        <v>1.4999999999999999E-2</v>
      </c>
      <c r="J42" s="52">
        <f t="shared" si="1"/>
        <v>56.29</v>
      </c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</row>
    <row r="43" spans="1:26" ht="12.75" customHeight="1">
      <c r="A43" s="43" t="s">
        <v>83</v>
      </c>
      <c r="B43" s="156" t="s">
        <v>84</v>
      </c>
      <c r="C43" s="103"/>
      <c r="D43" s="103"/>
      <c r="E43" s="103"/>
      <c r="F43" s="103"/>
      <c r="G43" s="103"/>
      <c r="H43" s="106"/>
      <c r="I43" s="51">
        <v>0.01</v>
      </c>
      <c r="J43" s="52">
        <f t="shared" si="1"/>
        <v>37.53</v>
      </c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6" ht="12.75" customHeight="1">
      <c r="A44" s="43" t="s">
        <v>85</v>
      </c>
      <c r="B44" s="156" t="s">
        <v>86</v>
      </c>
      <c r="C44" s="103"/>
      <c r="D44" s="103"/>
      <c r="E44" s="103"/>
      <c r="F44" s="103"/>
      <c r="G44" s="103"/>
      <c r="H44" s="106"/>
      <c r="I44" s="51">
        <v>6.0000000000000001E-3</v>
      </c>
      <c r="J44" s="52">
        <f t="shared" si="1"/>
        <v>22.52</v>
      </c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</row>
    <row r="45" spans="1:26" ht="12.75" customHeight="1">
      <c r="A45" s="43" t="s">
        <v>87</v>
      </c>
      <c r="B45" s="156" t="s">
        <v>88</v>
      </c>
      <c r="C45" s="103"/>
      <c r="D45" s="103"/>
      <c r="E45" s="103"/>
      <c r="F45" s="103"/>
      <c r="G45" s="103"/>
      <c r="H45" s="106"/>
      <c r="I45" s="51">
        <v>2E-3</v>
      </c>
      <c r="J45" s="52">
        <f t="shared" si="1"/>
        <v>7.51</v>
      </c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</row>
    <row r="46" spans="1:26" ht="12.75" customHeight="1">
      <c r="A46" s="43" t="s">
        <v>89</v>
      </c>
      <c r="B46" s="156" t="s">
        <v>90</v>
      </c>
      <c r="C46" s="103"/>
      <c r="D46" s="103"/>
      <c r="E46" s="103"/>
      <c r="F46" s="103"/>
      <c r="G46" s="103"/>
      <c r="H46" s="106"/>
      <c r="I46" s="51">
        <v>0.08</v>
      </c>
      <c r="J46" s="52">
        <f t="shared" si="1"/>
        <v>300.22000000000003</v>
      </c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</row>
    <row r="47" spans="1:26" ht="12.75" customHeight="1">
      <c r="A47" s="157" t="s">
        <v>70</v>
      </c>
      <c r="B47" s="103"/>
      <c r="C47" s="103"/>
      <c r="D47" s="103"/>
      <c r="E47" s="103"/>
      <c r="F47" s="103"/>
      <c r="G47" s="103"/>
      <c r="H47" s="106"/>
      <c r="I47" s="57">
        <f t="shared" ref="I47:J47" si="2">SUM(I39:I46)</f>
        <v>0.36800000000000005</v>
      </c>
      <c r="J47" s="49">
        <f t="shared" si="2"/>
        <v>1381.02</v>
      </c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</row>
    <row r="48" spans="1:26" ht="12.75" customHeight="1">
      <c r="A48" s="158"/>
      <c r="B48" s="103"/>
      <c r="C48" s="103"/>
      <c r="D48" s="103"/>
      <c r="E48" s="103"/>
      <c r="F48" s="103"/>
      <c r="G48" s="103"/>
      <c r="H48" s="103"/>
      <c r="I48" s="103"/>
      <c r="J48" s="106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 spans="1:26" ht="15.75" customHeight="1">
      <c r="A49" s="151" t="s">
        <v>91</v>
      </c>
      <c r="B49" s="103"/>
      <c r="C49" s="103"/>
      <c r="D49" s="103"/>
      <c r="E49" s="103"/>
      <c r="F49" s="103"/>
      <c r="G49" s="103"/>
      <c r="H49" s="103"/>
      <c r="I49" s="103"/>
      <c r="J49" s="106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 spans="1:26" ht="15.75" customHeight="1">
      <c r="A50" s="50" t="s">
        <v>92</v>
      </c>
      <c r="B50" s="159" t="s">
        <v>93</v>
      </c>
      <c r="C50" s="103"/>
      <c r="D50" s="103"/>
      <c r="E50" s="103"/>
      <c r="F50" s="103"/>
      <c r="G50" s="103"/>
      <c r="H50" s="103"/>
      <c r="I50" s="106"/>
      <c r="J50" s="35" t="s">
        <v>67</v>
      </c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 spans="1:26" ht="12.75" customHeight="1">
      <c r="A51" s="43" t="s">
        <v>7</v>
      </c>
      <c r="B51" s="156" t="s">
        <v>502</v>
      </c>
      <c r="C51" s="103"/>
      <c r="D51" s="103"/>
      <c r="E51" s="103"/>
      <c r="F51" s="103"/>
      <c r="G51" s="103"/>
      <c r="H51" s="103"/>
      <c r="I51" s="106"/>
      <c r="J51" s="52">
        <f>IF(ROUND((I54*I52*I53)-(J24*0.06),2)&lt;0,0,ROUND((I54*I52*I53)-(J24*0.06),2))*1+(I52*I53*21.726-0.06*J24)*0</f>
        <v>0</v>
      </c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  <row r="52" spans="1:26" ht="12.75" customHeight="1">
      <c r="A52" s="43"/>
      <c r="B52" s="154" t="s">
        <v>95</v>
      </c>
      <c r="C52" s="103"/>
      <c r="D52" s="103"/>
      <c r="E52" s="103"/>
      <c r="F52" s="103"/>
      <c r="G52" s="103"/>
      <c r="H52" s="106"/>
      <c r="I52" s="58">
        <v>4.55</v>
      </c>
      <c r="J52" s="59" t="s">
        <v>96</v>
      </c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</row>
    <row r="53" spans="1:26" ht="12.75" customHeight="1">
      <c r="A53" s="43"/>
      <c r="B53" s="160" t="s">
        <v>97</v>
      </c>
      <c r="C53" s="103"/>
      <c r="D53" s="103"/>
      <c r="E53" s="103"/>
      <c r="F53" s="103"/>
      <c r="G53" s="103"/>
      <c r="H53" s="106"/>
      <c r="I53" s="60">
        <v>2</v>
      </c>
      <c r="J53" s="59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</row>
    <row r="54" spans="1:26" ht="12.75" customHeight="1">
      <c r="A54" s="43"/>
      <c r="B54" s="160" t="s">
        <v>98</v>
      </c>
      <c r="C54" s="103"/>
      <c r="D54" s="103"/>
      <c r="E54" s="103"/>
      <c r="F54" s="103"/>
      <c r="G54" s="103"/>
      <c r="H54" s="106"/>
      <c r="I54" s="61">
        <v>22</v>
      </c>
      <c r="J54" s="59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1:26" ht="12.75" customHeight="1">
      <c r="A55" s="43" t="s">
        <v>9</v>
      </c>
      <c r="B55" s="156" t="s">
        <v>503</v>
      </c>
      <c r="C55" s="103"/>
      <c r="D55" s="103"/>
      <c r="E55" s="103"/>
      <c r="F55" s="103"/>
      <c r="G55" s="103"/>
      <c r="H55" s="103"/>
      <c r="I55" s="106"/>
      <c r="J55" s="52">
        <f>ROUND(I57*I56*(1-0.2),2)*1+ROUND(21.726*6*(1-0.2),2)*0</f>
        <v>244.64</v>
      </c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1:26" ht="12.75" customHeight="1">
      <c r="A56" s="43"/>
      <c r="B56" s="160" t="s">
        <v>100</v>
      </c>
      <c r="C56" s="103"/>
      <c r="D56" s="103"/>
      <c r="E56" s="103"/>
      <c r="F56" s="103"/>
      <c r="G56" s="103"/>
      <c r="H56" s="106"/>
      <c r="I56" s="62">
        <v>13.9</v>
      </c>
      <c r="J56" s="59" t="s">
        <v>96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1:26" ht="12.75" customHeight="1">
      <c r="A57" s="63"/>
      <c r="B57" s="160" t="s">
        <v>101</v>
      </c>
      <c r="C57" s="103"/>
      <c r="D57" s="103"/>
      <c r="E57" s="103"/>
      <c r="F57" s="103"/>
      <c r="G57" s="103"/>
      <c r="H57" s="106"/>
      <c r="I57" s="61">
        <v>22</v>
      </c>
      <c r="J57" s="59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</row>
    <row r="58" spans="1:26" ht="27" customHeight="1">
      <c r="A58" s="43" t="s">
        <v>12</v>
      </c>
      <c r="B58" s="108" t="s">
        <v>102</v>
      </c>
      <c r="C58" s="103"/>
      <c r="D58" s="103"/>
      <c r="E58" s="103"/>
      <c r="F58" s="103"/>
      <c r="G58" s="103"/>
      <c r="H58" s="103"/>
      <c r="I58" s="106"/>
      <c r="J58" s="52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</row>
    <row r="59" spans="1:26" ht="27" customHeight="1">
      <c r="A59" s="43" t="s">
        <v>15</v>
      </c>
      <c r="B59" s="108"/>
      <c r="C59" s="103"/>
      <c r="D59" s="103"/>
      <c r="E59" s="103"/>
      <c r="F59" s="103"/>
      <c r="G59" s="103"/>
      <c r="H59" s="103"/>
      <c r="I59" s="106"/>
      <c r="J59" s="64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</row>
    <row r="60" spans="1:26" ht="12.75" customHeight="1">
      <c r="A60" s="157" t="s">
        <v>62</v>
      </c>
      <c r="B60" s="103"/>
      <c r="C60" s="103"/>
      <c r="D60" s="103"/>
      <c r="E60" s="103"/>
      <c r="F60" s="103"/>
      <c r="G60" s="103"/>
      <c r="H60" s="103"/>
      <c r="I60" s="106"/>
      <c r="J60" s="49">
        <f>SUM(J51:J59)</f>
        <v>244.64</v>
      </c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</row>
    <row r="61" spans="1:26" ht="12.75" customHeight="1">
      <c r="A61" s="158"/>
      <c r="B61" s="103"/>
      <c r="C61" s="103"/>
      <c r="D61" s="103"/>
      <c r="E61" s="103"/>
      <c r="F61" s="103"/>
      <c r="G61" s="103"/>
      <c r="H61" s="103"/>
      <c r="I61" s="103"/>
      <c r="J61" s="106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</row>
    <row r="62" spans="1:26" ht="15.75" customHeight="1">
      <c r="A62" s="151" t="s">
        <v>103</v>
      </c>
      <c r="B62" s="103"/>
      <c r="C62" s="103"/>
      <c r="D62" s="103"/>
      <c r="E62" s="103"/>
      <c r="F62" s="103"/>
      <c r="G62" s="103"/>
      <c r="H62" s="103"/>
      <c r="I62" s="103"/>
      <c r="J62" s="106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</row>
    <row r="63" spans="1:26" ht="15.75" customHeight="1">
      <c r="A63" s="35">
        <v>2</v>
      </c>
      <c r="B63" s="149" t="s">
        <v>104</v>
      </c>
      <c r="C63" s="103"/>
      <c r="D63" s="103"/>
      <c r="E63" s="103"/>
      <c r="F63" s="103"/>
      <c r="G63" s="103"/>
      <c r="H63" s="103"/>
      <c r="I63" s="106"/>
      <c r="J63" s="35" t="s">
        <v>67</v>
      </c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</row>
    <row r="64" spans="1:26" ht="14.25" customHeight="1">
      <c r="A64" s="34" t="s">
        <v>65</v>
      </c>
      <c r="B64" s="34"/>
      <c r="C64" s="108" t="s">
        <v>504</v>
      </c>
      <c r="D64" s="103"/>
      <c r="E64" s="103"/>
      <c r="F64" s="103"/>
      <c r="G64" s="103"/>
      <c r="H64" s="103"/>
      <c r="I64" s="106"/>
      <c r="J64" s="65">
        <f>J35</f>
        <v>582.93000000000006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</row>
    <row r="65" spans="1:26" ht="14.25" customHeight="1">
      <c r="A65" s="34" t="s">
        <v>73</v>
      </c>
      <c r="B65" s="34"/>
      <c r="C65" s="108" t="s">
        <v>74</v>
      </c>
      <c r="D65" s="103"/>
      <c r="E65" s="103"/>
      <c r="F65" s="103"/>
      <c r="G65" s="103"/>
      <c r="H65" s="103"/>
      <c r="I65" s="106"/>
      <c r="J65" s="65">
        <f>J47</f>
        <v>1381.02</v>
      </c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</row>
    <row r="66" spans="1:26" ht="14.25" customHeight="1">
      <c r="A66" s="34" t="s">
        <v>92</v>
      </c>
      <c r="B66" s="34"/>
      <c r="C66" s="108" t="s">
        <v>93</v>
      </c>
      <c r="D66" s="103"/>
      <c r="E66" s="103"/>
      <c r="F66" s="103"/>
      <c r="G66" s="103"/>
      <c r="H66" s="103"/>
      <c r="I66" s="106"/>
      <c r="J66" s="65">
        <f>J60</f>
        <v>244.64</v>
      </c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</row>
    <row r="67" spans="1:26" ht="14.25" customHeight="1">
      <c r="A67" s="150" t="s">
        <v>70</v>
      </c>
      <c r="B67" s="103"/>
      <c r="C67" s="103"/>
      <c r="D67" s="103"/>
      <c r="E67" s="103"/>
      <c r="F67" s="103"/>
      <c r="G67" s="103"/>
      <c r="H67" s="103"/>
      <c r="I67" s="106"/>
      <c r="J67" s="66">
        <f>SUM(J64+J65+J66)</f>
        <v>2208.59</v>
      </c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</row>
    <row r="68" spans="1:26" ht="12.75" customHeight="1">
      <c r="A68" s="147"/>
      <c r="B68" s="103"/>
      <c r="C68" s="103"/>
      <c r="D68" s="103"/>
      <c r="E68" s="103"/>
      <c r="F68" s="103"/>
      <c r="G68" s="103"/>
      <c r="H68" s="103"/>
      <c r="I68" s="103"/>
      <c r="J68" s="106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</row>
    <row r="69" spans="1:26" ht="15.75" customHeight="1">
      <c r="A69" s="151" t="s">
        <v>106</v>
      </c>
      <c r="B69" s="103"/>
      <c r="C69" s="103"/>
      <c r="D69" s="103"/>
      <c r="E69" s="103"/>
      <c r="F69" s="103"/>
      <c r="G69" s="103"/>
      <c r="H69" s="103"/>
      <c r="I69" s="103"/>
      <c r="J69" s="106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1:26" ht="15.75" customHeight="1">
      <c r="A70" s="50">
        <v>3</v>
      </c>
      <c r="B70" s="149" t="s">
        <v>107</v>
      </c>
      <c r="C70" s="103"/>
      <c r="D70" s="103"/>
      <c r="E70" s="103"/>
      <c r="F70" s="103"/>
      <c r="G70" s="103"/>
      <c r="H70" s="103"/>
      <c r="I70" s="106"/>
      <c r="J70" s="50" t="s">
        <v>108</v>
      </c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1:26" ht="46.5" customHeight="1">
      <c r="A71" s="43" t="s">
        <v>7</v>
      </c>
      <c r="B71" s="108" t="s">
        <v>505</v>
      </c>
      <c r="C71" s="103"/>
      <c r="D71" s="103"/>
      <c r="E71" s="103"/>
      <c r="F71" s="103"/>
      <c r="G71" s="103"/>
      <c r="H71" s="103"/>
      <c r="I71" s="106"/>
      <c r="J71" s="52">
        <f>ROUND((($J$26/12)+($J$31/12)+($J$26/12/12)+($J$32/12))*(30/30)*0.05,2)</f>
        <v>18.71</v>
      </c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1:26" ht="14.25" customHeight="1">
      <c r="A72" s="43" t="s">
        <v>9</v>
      </c>
      <c r="B72" s="108" t="s">
        <v>110</v>
      </c>
      <c r="C72" s="103"/>
      <c r="D72" s="103"/>
      <c r="E72" s="103"/>
      <c r="F72" s="103"/>
      <c r="G72" s="103"/>
      <c r="H72" s="103"/>
      <c r="I72" s="106"/>
      <c r="J72" s="52">
        <f>ROUND($J$71*I46,2)</f>
        <v>1.5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</row>
    <row r="73" spans="1:26" ht="36" customHeight="1">
      <c r="A73" s="43" t="s">
        <v>12</v>
      </c>
      <c r="B73" s="108" t="s">
        <v>506</v>
      </c>
      <c r="C73" s="103"/>
      <c r="D73" s="103"/>
      <c r="E73" s="103"/>
      <c r="F73" s="103"/>
      <c r="G73" s="103"/>
      <c r="H73" s="106"/>
      <c r="I73" s="67">
        <v>1.9E-3</v>
      </c>
      <c r="J73" s="52">
        <f>ROUND($J$26*I73,2)</f>
        <v>7.13</v>
      </c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</row>
    <row r="74" spans="1:26" ht="27" customHeight="1">
      <c r="A74" s="43" t="s">
        <v>15</v>
      </c>
      <c r="B74" s="108" t="s">
        <v>507</v>
      </c>
      <c r="C74" s="103"/>
      <c r="D74" s="103"/>
      <c r="E74" s="103"/>
      <c r="F74" s="103"/>
      <c r="G74" s="103"/>
      <c r="H74" s="103"/>
      <c r="I74" s="106"/>
      <c r="J74" s="52">
        <f>ROUND(((($J$26/30)*7)/$H$10)*0.9,2)</f>
        <v>65.67</v>
      </c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</row>
    <row r="75" spans="1:26" ht="14.25" customHeight="1">
      <c r="A75" s="43" t="s">
        <v>83</v>
      </c>
      <c r="B75" s="108" t="s">
        <v>113</v>
      </c>
      <c r="C75" s="103"/>
      <c r="D75" s="103"/>
      <c r="E75" s="103"/>
      <c r="F75" s="103"/>
      <c r="G75" s="103"/>
      <c r="H75" s="103"/>
      <c r="I75" s="106"/>
      <c r="J75" s="52">
        <f>ROUND($I$47*J74,2)</f>
        <v>24.17</v>
      </c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</row>
    <row r="76" spans="1:26" ht="36" customHeight="1">
      <c r="A76" s="43" t="s">
        <v>85</v>
      </c>
      <c r="B76" s="108" t="s">
        <v>508</v>
      </c>
      <c r="C76" s="103"/>
      <c r="D76" s="103"/>
      <c r="E76" s="103"/>
      <c r="F76" s="103"/>
      <c r="G76" s="103"/>
      <c r="H76" s="106"/>
      <c r="I76" s="67">
        <v>3.8100000000000002E-2</v>
      </c>
      <c r="J76" s="52">
        <f>ROUND($J$26*I76,2)</f>
        <v>142.97999999999999</v>
      </c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</row>
    <row r="77" spans="1:26" ht="12.75" customHeight="1">
      <c r="A77" s="157" t="s">
        <v>70</v>
      </c>
      <c r="B77" s="103"/>
      <c r="C77" s="103"/>
      <c r="D77" s="103"/>
      <c r="E77" s="103"/>
      <c r="F77" s="103"/>
      <c r="G77" s="103"/>
      <c r="H77" s="103"/>
      <c r="I77" s="106"/>
      <c r="J77" s="49">
        <f>SUM(J71:J76)</f>
        <v>260.15999999999997</v>
      </c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</row>
    <row r="78" spans="1:26" ht="12.75" customHeight="1">
      <c r="A78" s="147"/>
      <c r="B78" s="103"/>
      <c r="C78" s="103"/>
      <c r="D78" s="103"/>
      <c r="E78" s="103"/>
      <c r="F78" s="103"/>
      <c r="G78" s="103"/>
      <c r="H78" s="103"/>
      <c r="I78" s="103"/>
      <c r="J78" s="106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</row>
    <row r="79" spans="1:26" ht="15.75" customHeight="1">
      <c r="A79" s="151" t="s">
        <v>115</v>
      </c>
      <c r="B79" s="103"/>
      <c r="C79" s="103"/>
      <c r="D79" s="103"/>
      <c r="E79" s="103"/>
      <c r="F79" s="103"/>
      <c r="G79" s="103"/>
      <c r="H79" s="103"/>
      <c r="I79" s="103"/>
      <c r="J79" s="10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</row>
    <row r="80" spans="1:26" ht="27" customHeight="1">
      <c r="A80" s="161" t="s">
        <v>116</v>
      </c>
      <c r="B80" s="103"/>
      <c r="C80" s="103"/>
      <c r="D80" s="103"/>
      <c r="E80" s="103"/>
      <c r="F80" s="103"/>
      <c r="G80" s="103"/>
      <c r="H80" s="103"/>
      <c r="I80" s="106"/>
      <c r="J80" s="68">
        <f>J83+J26+J31+J32</f>
        <v>4519.43</v>
      </c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</row>
    <row r="81" spans="1:26" ht="14.25" customHeight="1">
      <c r="A81" s="162"/>
      <c r="B81" s="103"/>
      <c r="C81" s="103"/>
      <c r="D81" s="103"/>
      <c r="E81" s="103"/>
      <c r="F81" s="103"/>
      <c r="G81" s="103"/>
      <c r="H81" s="103"/>
      <c r="I81" s="103"/>
      <c r="J81" s="106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</row>
    <row r="82" spans="1:26" ht="15" customHeight="1">
      <c r="A82" s="69" t="s">
        <v>117</v>
      </c>
      <c r="B82" s="159" t="s">
        <v>118</v>
      </c>
      <c r="C82" s="103"/>
      <c r="D82" s="103"/>
      <c r="E82" s="103"/>
      <c r="F82" s="103"/>
      <c r="G82" s="103"/>
      <c r="H82" s="103"/>
      <c r="I82" s="106"/>
      <c r="J82" s="69" t="s">
        <v>67</v>
      </c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</row>
    <row r="83" spans="1:26" ht="12.75" customHeight="1">
      <c r="A83" s="47" t="s">
        <v>7</v>
      </c>
      <c r="B83" s="108" t="s">
        <v>119</v>
      </c>
      <c r="C83" s="103"/>
      <c r="D83" s="103"/>
      <c r="E83" s="103"/>
      <c r="F83" s="103"/>
      <c r="G83" s="103"/>
      <c r="H83" s="106"/>
      <c r="I83" s="46">
        <v>9.0749999999999997E-2</v>
      </c>
      <c r="J83" s="52">
        <f>ROUND(($J$26*I83),2)</f>
        <v>340.56</v>
      </c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</row>
    <row r="84" spans="1:26" ht="12.75" customHeight="1">
      <c r="A84" s="47" t="s">
        <v>9</v>
      </c>
      <c r="B84" s="156" t="s">
        <v>509</v>
      </c>
      <c r="C84" s="103"/>
      <c r="D84" s="103"/>
      <c r="E84" s="103"/>
      <c r="F84" s="103"/>
      <c r="G84" s="103"/>
      <c r="H84" s="103"/>
      <c r="I84" s="106"/>
      <c r="J84" s="70">
        <f>ROUND((($J$80/30)*2.96)/12,2)</f>
        <v>37.159999999999997</v>
      </c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1:26" ht="12.75" customHeight="1">
      <c r="A85" s="47" t="s">
        <v>12</v>
      </c>
      <c r="B85" s="156" t="s">
        <v>510</v>
      </c>
      <c r="C85" s="103"/>
      <c r="D85" s="103"/>
      <c r="E85" s="103"/>
      <c r="F85" s="103"/>
      <c r="G85" s="103"/>
      <c r="H85" s="103"/>
      <c r="I85" s="106"/>
      <c r="J85" s="70">
        <f>ROUND((($J$80/30)*5)/12*0.015,2)</f>
        <v>0.94</v>
      </c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1:26" ht="12.75" customHeight="1">
      <c r="A86" s="47" t="s">
        <v>15</v>
      </c>
      <c r="B86" s="156" t="s">
        <v>511</v>
      </c>
      <c r="C86" s="103"/>
      <c r="D86" s="103"/>
      <c r="E86" s="103"/>
      <c r="F86" s="103"/>
      <c r="G86" s="103"/>
      <c r="H86" s="103"/>
      <c r="I86" s="106"/>
      <c r="J86" s="48">
        <f>ROUND(((($J$80/30)*15)/12)*0.0078,2)</f>
        <v>1.47</v>
      </c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1:26" ht="12.75" customHeight="1">
      <c r="A87" s="47" t="s">
        <v>83</v>
      </c>
      <c r="B87" s="156" t="s">
        <v>512</v>
      </c>
      <c r="C87" s="103"/>
      <c r="D87" s="103"/>
      <c r="E87" s="103"/>
      <c r="F87" s="103"/>
      <c r="G87" s="103"/>
      <c r="H87" s="103"/>
      <c r="I87" s="106"/>
      <c r="J87" s="52">
        <f>ROUND(((($J$26+$J$26/3)*4/12)/12)*0.02,2)</f>
        <v>2.78</v>
      </c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1:26" ht="12.75" customHeight="1">
      <c r="A88" s="71" t="s">
        <v>85</v>
      </c>
      <c r="B88" s="163" t="s">
        <v>513</v>
      </c>
      <c r="C88" s="103"/>
      <c r="D88" s="103"/>
      <c r="E88" s="103"/>
      <c r="F88" s="103"/>
      <c r="G88" s="103"/>
      <c r="H88" s="103"/>
      <c r="I88" s="106"/>
      <c r="J88" s="48">
        <f>ROUND(((($J$80/30)*5)/12),2)</f>
        <v>62.77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1:26" ht="12.75" customHeight="1">
      <c r="A89" s="157" t="s">
        <v>70</v>
      </c>
      <c r="B89" s="103"/>
      <c r="C89" s="103"/>
      <c r="D89" s="103"/>
      <c r="E89" s="103"/>
      <c r="F89" s="103"/>
      <c r="G89" s="103"/>
      <c r="H89" s="103"/>
      <c r="I89" s="106"/>
      <c r="J89" s="72">
        <f>SUM(J83:J88)</f>
        <v>445.68</v>
      </c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</row>
    <row r="90" spans="1:26" ht="14.25" customHeight="1">
      <c r="A90" s="47" t="s">
        <v>87</v>
      </c>
      <c r="B90" s="156" t="s">
        <v>125</v>
      </c>
      <c r="C90" s="103"/>
      <c r="D90" s="103"/>
      <c r="E90" s="103"/>
      <c r="F90" s="103"/>
      <c r="G90" s="103"/>
      <c r="H90" s="103"/>
      <c r="I90" s="106"/>
      <c r="J90" s="48">
        <f>ROUND(I47*J89,2)</f>
        <v>164.01</v>
      </c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</row>
    <row r="91" spans="1:26" ht="12.75" customHeight="1">
      <c r="A91" s="157" t="s">
        <v>70</v>
      </c>
      <c r="B91" s="103"/>
      <c r="C91" s="103"/>
      <c r="D91" s="103"/>
      <c r="E91" s="103"/>
      <c r="F91" s="103"/>
      <c r="G91" s="103"/>
      <c r="H91" s="103"/>
      <c r="I91" s="106"/>
      <c r="J91" s="49">
        <f>SUM(J89:J90)</f>
        <v>609.69000000000005</v>
      </c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</row>
    <row r="92" spans="1:26" ht="15.75" customHeight="1">
      <c r="A92" s="151" t="s">
        <v>126</v>
      </c>
      <c r="B92" s="103"/>
      <c r="C92" s="103"/>
      <c r="D92" s="103"/>
      <c r="E92" s="103"/>
      <c r="F92" s="103"/>
      <c r="G92" s="103"/>
      <c r="H92" s="103"/>
      <c r="I92" s="103"/>
      <c r="J92" s="106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</row>
    <row r="93" spans="1:26" ht="13.5" customHeight="1">
      <c r="A93" s="50" t="s">
        <v>127</v>
      </c>
      <c r="B93" s="159" t="s">
        <v>128</v>
      </c>
      <c r="C93" s="103"/>
      <c r="D93" s="103"/>
      <c r="E93" s="103"/>
      <c r="F93" s="103"/>
      <c r="G93" s="103"/>
      <c r="H93" s="103"/>
      <c r="I93" s="106"/>
      <c r="J93" s="73" t="s">
        <v>67</v>
      </c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</row>
    <row r="94" spans="1:26" ht="12.75" customHeight="1">
      <c r="A94" s="43" t="s">
        <v>7</v>
      </c>
      <c r="B94" s="156" t="s">
        <v>129</v>
      </c>
      <c r="C94" s="103"/>
      <c r="D94" s="103"/>
      <c r="E94" s="103"/>
      <c r="F94" s="103"/>
      <c r="G94" s="103"/>
      <c r="H94" s="103"/>
      <c r="I94" s="106"/>
      <c r="J94" s="52">
        <v>0</v>
      </c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</row>
    <row r="95" spans="1:26" ht="12.75" customHeight="1">
      <c r="A95" s="187" t="s">
        <v>70</v>
      </c>
      <c r="B95" s="103"/>
      <c r="C95" s="103"/>
      <c r="D95" s="103"/>
      <c r="E95" s="103"/>
      <c r="F95" s="103"/>
      <c r="G95" s="103"/>
      <c r="H95" s="103"/>
      <c r="I95" s="106"/>
      <c r="J95" s="52">
        <v>0</v>
      </c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</row>
    <row r="96" spans="1:26" ht="12.75" customHeight="1">
      <c r="A96" s="47" t="s">
        <v>9</v>
      </c>
      <c r="B96" s="156" t="s">
        <v>130</v>
      </c>
      <c r="C96" s="103"/>
      <c r="D96" s="103"/>
      <c r="E96" s="103"/>
      <c r="F96" s="103"/>
      <c r="G96" s="103"/>
      <c r="H96" s="103"/>
      <c r="I96" s="106"/>
      <c r="J96" s="48">
        <f>ROUND(I47*J95,2)</f>
        <v>0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</row>
    <row r="97" spans="1:26" ht="12.75" customHeight="1">
      <c r="A97" s="157" t="s">
        <v>70</v>
      </c>
      <c r="B97" s="103"/>
      <c r="C97" s="103"/>
      <c r="D97" s="103"/>
      <c r="E97" s="103"/>
      <c r="F97" s="103"/>
      <c r="G97" s="103"/>
      <c r="H97" s="103"/>
      <c r="I97" s="106"/>
      <c r="J97" s="49">
        <f>SUM(J95:J96)</f>
        <v>0</v>
      </c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</row>
    <row r="98" spans="1:26" ht="12.75" customHeight="1">
      <c r="A98" s="158"/>
      <c r="B98" s="103"/>
      <c r="C98" s="103"/>
      <c r="D98" s="103"/>
      <c r="E98" s="103"/>
      <c r="F98" s="103"/>
      <c r="G98" s="103"/>
      <c r="H98" s="103"/>
      <c r="I98" s="103"/>
      <c r="J98" s="106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</row>
    <row r="99" spans="1:26" ht="15.75" customHeight="1">
      <c r="A99" s="151" t="s">
        <v>131</v>
      </c>
      <c r="B99" s="103"/>
      <c r="C99" s="103"/>
      <c r="D99" s="103"/>
      <c r="E99" s="103"/>
      <c r="F99" s="103"/>
      <c r="G99" s="103"/>
      <c r="H99" s="103"/>
      <c r="I99" s="103"/>
      <c r="J99" s="106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</row>
    <row r="100" spans="1:26" ht="15.75" customHeight="1">
      <c r="A100" s="35">
        <v>4</v>
      </c>
      <c r="B100" s="149" t="s">
        <v>132</v>
      </c>
      <c r="C100" s="103"/>
      <c r="D100" s="103"/>
      <c r="E100" s="103"/>
      <c r="F100" s="103"/>
      <c r="G100" s="103"/>
      <c r="H100" s="103"/>
      <c r="I100" s="106"/>
      <c r="J100" s="73" t="s">
        <v>67</v>
      </c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</row>
    <row r="101" spans="1:26" ht="14.25" customHeight="1">
      <c r="A101" s="34" t="s">
        <v>117</v>
      </c>
      <c r="B101" s="108" t="s">
        <v>118</v>
      </c>
      <c r="C101" s="103"/>
      <c r="D101" s="103"/>
      <c r="E101" s="103"/>
      <c r="F101" s="103"/>
      <c r="G101" s="103"/>
      <c r="H101" s="103"/>
      <c r="I101" s="106"/>
      <c r="J101" s="52">
        <f>J91</f>
        <v>609.69000000000005</v>
      </c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1:26" ht="14.25" customHeight="1">
      <c r="A102" s="34" t="s">
        <v>133</v>
      </c>
      <c r="B102" s="108" t="s">
        <v>128</v>
      </c>
      <c r="C102" s="103"/>
      <c r="D102" s="103"/>
      <c r="E102" s="103"/>
      <c r="F102" s="103"/>
      <c r="G102" s="103"/>
      <c r="H102" s="103"/>
      <c r="I102" s="106"/>
      <c r="J102" s="52">
        <f>J97</f>
        <v>0</v>
      </c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1:26" ht="14.25" customHeight="1">
      <c r="A103" s="150" t="s">
        <v>70</v>
      </c>
      <c r="B103" s="103"/>
      <c r="C103" s="103"/>
      <c r="D103" s="103"/>
      <c r="E103" s="103"/>
      <c r="F103" s="103"/>
      <c r="G103" s="103"/>
      <c r="H103" s="103"/>
      <c r="I103" s="106"/>
      <c r="J103" s="49">
        <f>SUM(J101+J102)</f>
        <v>609.69000000000005</v>
      </c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1:26" ht="12.75" customHeight="1">
      <c r="A104" s="147"/>
      <c r="B104" s="103"/>
      <c r="C104" s="103"/>
      <c r="D104" s="103"/>
      <c r="E104" s="103"/>
      <c r="F104" s="103"/>
      <c r="G104" s="103"/>
      <c r="H104" s="103"/>
      <c r="I104" s="103"/>
      <c r="J104" s="106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</row>
    <row r="105" spans="1:26" ht="15.75" customHeight="1">
      <c r="A105" s="151" t="s">
        <v>134</v>
      </c>
      <c r="B105" s="103"/>
      <c r="C105" s="103"/>
      <c r="D105" s="103"/>
      <c r="E105" s="103"/>
      <c r="F105" s="103"/>
      <c r="G105" s="103"/>
      <c r="H105" s="103"/>
      <c r="I105" s="103"/>
      <c r="J105" s="106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</row>
    <row r="106" spans="1:26" ht="15.75" customHeight="1">
      <c r="A106" s="50">
        <v>5</v>
      </c>
      <c r="B106" s="159" t="s">
        <v>135</v>
      </c>
      <c r="C106" s="103"/>
      <c r="D106" s="103"/>
      <c r="E106" s="103"/>
      <c r="F106" s="103"/>
      <c r="G106" s="103"/>
      <c r="H106" s="103"/>
      <c r="I106" s="106"/>
      <c r="J106" s="50" t="s">
        <v>67</v>
      </c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</row>
    <row r="107" spans="1:26" ht="12.75" customHeight="1">
      <c r="A107" s="43" t="s">
        <v>7</v>
      </c>
      <c r="B107" s="156" t="s">
        <v>136</v>
      </c>
      <c r="C107" s="103"/>
      <c r="D107" s="103"/>
      <c r="E107" s="103"/>
      <c r="F107" s="103"/>
      <c r="G107" s="103"/>
      <c r="H107" s="103"/>
      <c r="I107" s="106"/>
      <c r="J107" s="52">
        <v>0</v>
      </c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</row>
    <row r="108" spans="1:26" ht="12.75" customHeight="1">
      <c r="A108" s="43" t="s">
        <v>9</v>
      </c>
      <c r="B108" s="156"/>
      <c r="C108" s="103"/>
      <c r="D108" s="103"/>
      <c r="E108" s="103"/>
      <c r="F108" s="103"/>
      <c r="G108" s="103"/>
      <c r="H108" s="103"/>
      <c r="I108" s="106"/>
      <c r="J108" s="64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</row>
    <row r="109" spans="1:26" ht="12.75" customHeight="1">
      <c r="A109" s="43" t="s">
        <v>12</v>
      </c>
      <c r="B109" s="156" t="s">
        <v>137</v>
      </c>
      <c r="C109" s="103"/>
      <c r="D109" s="103"/>
      <c r="E109" s="103"/>
      <c r="F109" s="103"/>
      <c r="G109" s="103"/>
      <c r="H109" s="103"/>
      <c r="I109" s="106"/>
      <c r="J109" s="64">
        <v>0</v>
      </c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</row>
    <row r="110" spans="1:26" ht="12.75" customHeight="1">
      <c r="A110" s="43" t="s">
        <v>15</v>
      </c>
      <c r="B110" s="156" t="s">
        <v>138</v>
      </c>
      <c r="C110" s="103"/>
      <c r="D110" s="103"/>
      <c r="E110" s="103"/>
      <c r="F110" s="103"/>
      <c r="G110" s="103"/>
      <c r="H110" s="103"/>
      <c r="I110" s="106"/>
      <c r="J110" s="64" t="s">
        <v>139</v>
      </c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</row>
    <row r="111" spans="1:26" ht="12.75" customHeight="1">
      <c r="A111" s="157" t="s">
        <v>62</v>
      </c>
      <c r="B111" s="103"/>
      <c r="C111" s="103"/>
      <c r="D111" s="103"/>
      <c r="E111" s="103"/>
      <c r="F111" s="103"/>
      <c r="G111" s="103"/>
      <c r="H111" s="103"/>
      <c r="I111" s="106"/>
      <c r="J111" s="74">
        <f>SUM(J107:J110)</f>
        <v>0</v>
      </c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</row>
    <row r="112" spans="1:26" ht="12.75" customHeight="1">
      <c r="A112" s="147"/>
      <c r="B112" s="103"/>
      <c r="C112" s="103"/>
      <c r="D112" s="103"/>
      <c r="E112" s="103"/>
      <c r="F112" s="103"/>
      <c r="G112" s="103"/>
      <c r="H112" s="103"/>
      <c r="I112" s="103"/>
      <c r="J112" s="106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</row>
    <row r="113" spans="1:26" ht="15.75" customHeight="1">
      <c r="A113" s="151" t="s">
        <v>140</v>
      </c>
      <c r="B113" s="103"/>
      <c r="C113" s="103"/>
      <c r="D113" s="103"/>
      <c r="E113" s="103"/>
      <c r="F113" s="103"/>
      <c r="G113" s="103"/>
      <c r="H113" s="103"/>
      <c r="I113" s="103"/>
      <c r="J113" s="106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</row>
    <row r="114" spans="1:26" ht="30" customHeight="1">
      <c r="A114" s="50">
        <v>6</v>
      </c>
      <c r="B114" s="159" t="s">
        <v>141</v>
      </c>
      <c r="C114" s="103"/>
      <c r="D114" s="103"/>
      <c r="E114" s="103"/>
      <c r="F114" s="103"/>
      <c r="G114" s="103"/>
      <c r="H114" s="106"/>
      <c r="I114" s="35" t="s">
        <v>75</v>
      </c>
      <c r="J114" s="75" t="s">
        <v>142</v>
      </c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</row>
    <row r="115" spans="1:26" ht="12.75" customHeight="1">
      <c r="A115" s="154" t="s">
        <v>143</v>
      </c>
      <c r="B115" s="103"/>
      <c r="C115" s="103"/>
      <c r="D115" s="103"/>
      <c r="E115" s="103"/>
      <c r="F115" s="103"/>
      <c r="G115" s="103"/>
      <c r="H115" s="106"/>
      <c r="I115" s="76" t="s">
        <v>96</v>
      </c>
      <c r="J115" s="77">
        <f>SUM(J26+J67+J77+J103+J111)</f>
        <v>6831.1900000000005</v>
      </c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</row>
    <row r="116" spans="1:26" ht="15.75" customHeight="1">
      <c r="A116" s="78" t="s">
        <v>7</v>
      </c>
      <c r="B116" s="188" t="s">
        <v>144</v>
      </c>
      <c r="C116" s="103"/>
      <c r="D116" s="103"/>
      <c r="E116" s="103"/>
      <c r="F116" s="103"/>
      <c r="G116" s="103"/>
      <c r="H116" s="106"/>
      <c r="I116" s="79">
        <v>0.03</v>
      </c>
      <c r="J116" s="52">
        <f>ROUND(I116*J115,2)</f>
        <v>204.94</v>
      </c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1:26" ht="12.75" customHeight="1">
      <c r="A117" s="154" t="s">
        <v>145</v>
      </c>
      <c r="B117" s="103"/>
      <c r="C117" s="103"/>
      <c r="D117" s="103"/>
      <c r="E117" s="103"/>
      <c r="F117" s="103"/>
      <c r="G117" s="103"/>
      <c r="H117" s="106"/>
      <c r="I117" s="80" t="s">
        <v>96</v>
      </c>
      <c r="J117" s="77">
        <f>SUM(J26+J67+J77+J103+J111+J116)</f>
        <v>7036.13</v>
      </c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1:26" ht="15.75" customHeight="1">
      <c r="A118" s="78" t="s">
        <v>9</v>
      </c>
      <c r="B118" s="188" t="s">
        <v>146</v>
      </c>
      <c r="C118" s="103"/>
      <c r="D118" s="103"/>
      <c r="E118" s="103"/>
      <c r="F118" s="103"/>
      <c r="G118" s="103"/>
      <c r="H118" s="106"/>
      <c r="I118" s="79">
        <v>6.7900000000000002E-2</v>
      </c>
      <c r="J118" s="52">
        <f>ROUND(I118*J117,2)</f>
        <v>477.75</v>
      </c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1:26" ht="12.75" customHeight="1">
      <c r="A119" s="154" t="s">
        <v>147</v>
      </c>
      <c r="B119" s="103"/>
      <c r="C119" s="103"/>
      <c r="D119" s="103"/>
      <c r="E119" s="103"/>
      <c r="F119" s="103"/>
      <c r="G119" s="103"/>
      <c r="H119" s="106"/>
      <c r="I119" s="80" t="s">
        <v>96</v>
      </c>
      <c r="J119" s="77">
        <f>SUM(J26+J67+J77+J103+J111+J116+J118)</f>
        <v>7513.88</v>
      </c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</row>
    <row r="120" spans="1:26" ht="15" customHeight="1">
      <c r="A120" s="78" t="s">
        <v>12</v>
      </c>
      <c r="B120" s="188" t="s">
        <v>148</v>
      </c>
      <c r="C120" s="103"/>
      <c r="D120" s="103"/>
      <c r="E120" s="103"/>
      <c r="F120" s="103"/>
      <c r="G120" s="103"/>
      <c r="H120" s="106"/>
      <c r="I120" s="44" t="s">
        <v>96</v>
      </c>
      <c r="J120" s="59" t="s">
        <v>96</v>
      </c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</row>
    <row r="121" spans="1:26" ht="12.75" customHeight="1">
      <c r="A121" s="43"/>
      <c r="B121" s="156" t="s">
        <v>149</v>
      </c>
      <c r="C121" s="103"/>
      <c r="D121" s="103"/>
      <c r="E121" s="103"/>
      <c r="F121" s="103"/>
      <c r="G121" s="103"/>
      <c r="H121" s="106"/>
      <c r="I121" s="44" t="s">
        <v>96</v>
      </c>
      <c r="J121" s="59" t="s">
        <v>96</v>
      </c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</row>
    <row r="122" spans="1:26" ht="12.75" customHeight="1">
      <c r="A122" s="43"/>
      <c r="B122" s="156" t="s">
        <v>514</v>
      </c>
      <c r="C122" s="103"/>
      <c r="D122" s="103"/>
      <c r="E122" s="103"/>
      <c r="F122" s="103"/>
      <c r="G122" s="103"/>
      <c r="H122" s="106"/>
      <c r="I122" s="81">
        <v>7.5999999999999998E-2</v>
      </c>
      <c r="J122" s="52">
        <f t="shared" ref="J122:J123" si="3">ROUND(($J$119/(1-$I$131))*I122,2)</f>
        <v>650.77</v>
      </c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</row>
    <row r="123" spans="1:26" ht="12.75" customHeight="1">
      <c r="A123" s="43"/>
      <c r="B123" s="156" t="s">
        <v>515</v>
      </c>
      <c r="C123" s="103"/>
      <c r="D123" s="103"/>
      <c r="E123" s="103"/>
      <c r="F123" s="103"/>
      <c r="G123" s="103"/>
      <c r="H123" s="106"/>
      <c r="I123" s="81">
        <v>1.6500000000000001E-2</v>
      </c>
      <c r="J123" s="52">
        <f t="shared" si="3"/>
        <v>141.29</v>
      </c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</row>
    <row r="124" spans="1:26" ht="27" customHeight="1">
      <c r="A124" s="43"/>
      <c r="B124" s="108" t="s">
        <v>152</v>
      </c>
      <c r="C124" s="103"/>
      <c r="D124" s="103"/>
      <c r="E124" s="103"/>
      <c r="F124" s="103"/>
      <c r="G124" s="103"/>
      <c r="H124" s="106"/>
      <c r="I124" s="82" t="s">
        <v>96</v>
      </c>
      <c r="J124" s="59" t="s">
        <v>96</v>
      </c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</row>
    <row r="125" spans="1:26" ht="27" customHeight="1">
      <c r="A125" s="43"/>
      <c r="B125" s="108" t="s">
        <v>153</v>
      </c>
      <c r="C125" s="103"/>
      <c r="D125" s="103"/>
      <c r="E125" s="103"/>
      <c r="F125" s="103"/>
      <c r="G125" s="103"/>
      <c r="H125" s="106"/>
      <c r="I125" s="82" t="s">
        <v>96</v>
      </c>
      <c r="J125" s="59" t="s">
        <v>96</v>
      </c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</row>
    <row r="126" spans="1:26" ht="12.75" customHeight="1">
      <c r="A126" s="43"/>
      <c r="B126" s="156" t="s">
        <v>154</v>
      </c>
      <c r="C126" s="103"/>
      <c r="D126" s="103"/>
      <c r="E126" s="103"/>
      <c r="F126" s="103"/>
      <c r="G126" s="103"/>
      <c r="H126" s="106"/>
      <c r="I126" s="82" t="s">
        <v>96</v>
      </c>
      <c r="J126" s="59" t="s">
        <v>96</v>
      </c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</row>
    <row r="127" spans="1:26" ht="12.75" customHeight="1">
      <c r="A127" s="43"/>
      <c r="B127" s="156" t="s">
        <v>155</v>
      </c>
      <c r="C127" s="103"/>
      <c r="D127" s="103"/>
      <c r="E127" s="103"/>
      <c r="F127" s="103"/>
      <c r="G127" s="103"/>
      <c r="H127" s="106"/>
      <c r="I127" s="82" t="s">
        <v>96</v>
      </c>
      <c r="J127" s="59" t="s">
        <v>96</v>
      </c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</row>
    <row r="128" spans="1:26" ht="12.75" customHeight="1">
      <c r="A128" s="43"/>
      <c r="B128" s="156" t="s">
        <v>516</v>
      </c>
      <c r="C128" s="103"/>
      <c r="D128" s="103"/>
      <c r="E128" s="103"/>
      <c r="F128" s="103"/>
      <c r="G128" s="103"/>
      <c r="H128" s="106"/>
      <c r="I128" s="81">
        <v>0.03</v>
      </c>
      <c r="J128" s="52">
        <f>ROUND(($J$119/(1-$I$131))*I128,2)</f>
        <v>256.88</v>
      </c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</row>
    <row r="129" spans="1:26" ht="12.75" customHeight="1">
      <c r="A129" s="157" t="s">
        <v>70</v>
      </c>
      <c r="B129" s="103"/>
      <c r="C129" s="103"/>
      <c r="D129" s="103"/>
      <c r="E129" s="103"/>
      <c r="F129" s="103"/>
      <c r="G129" s="103"/>
      <c r="H129" s="103"/>
      <c r="I129" s="106"/>
      <c r="J129" s="49">
        <f>SUM(J116+J118+J122+J123+J128)</f>
        <v>1731.63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</row>
    <row r="130" spans="1:26" ht="12.75" customHeight="1">
      <c r="A130" s="158"/>
      <c r="B130" s="103"/>
      <c r="C130" s="103"/>
      <c r="D130" s="103"/>
      <c r="E130" s="103"/>
      <c r="F130" s="103"/>
      <c r="G130" s="103"/>
      <c r="H130" s="103"/>
      <c r="I130" s="103"/>
      <c r="J130" s="106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</row>
    <row r="131" spans="1:26" ht="14.25" customHeight="1">
      <c r="A131" s="189" t="s">
        <v>157</v>
      </c>
      <c r="B131" s="103"/>
      <c r="C131" s="103"/>
      <c r="D131" s="103"/>
      <c r="E131" s="103"/>
      <c r="F131" s="103"/>
      <c r="G131" s="103"/>
      <c r="H131" s="106"/>
      <c r="I131" s="83">
        <f t="shared" ref="I131:J131" si="4">SUM(I122:I128)</f>
        <v>0.1225</v>
      </c>
      <c r="J131" s="77">
        <f t="shared" si="4"/>
        <v>1048.94</v>
      </c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</row>
    <row r="132" spans="1:26" ht="12.75" customHeight="1">
      <c r="A132" s="190" t="s">
        <v>158</v>
      </c>
      <c r="B132" s="180"/>
      <c r="C132" s="191"/>
      <c r="D132" s="197" t="s">
        <v>159</v>
      </c>
      <c r="E132" s="103"/>
      <c r="F132" s="103"/>
      <c r="G132" s="103"/>
      <c r="H132" s="103"/>
      <c r="I132" s="103"/>
      <c r="J132" s="106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</row>
    <row r="133" spans="1:26" ht="12.75" customHeight="1">
      <c r="A133" s="192"/>
      <c r="B133" s="137"/>
      <c r="C133" s="193"/>
      <c r="D133" s="197" t="s">
        <v>160</v>
      </c>
      <c r="E133" s="103"/>
      <c r="F133" s="103"/>
      <c r="G133" s="103"/>
      <c r="H133" s="103"/>
      <c r="I133" s="103"/>
      <c r="J133" s="106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</row>
    <row r="134" spans="1:26" ht="12.75" customHeight="1">
      <c r="A134" s="194"/>
      <c r="B134" s="195"/>
      <c r="C134" s="196"/>
      <c r="D134" s="197" t="s">
        <v>161</v>
      </c>
      <c r="E134" s="103"/>
      <c r="F134" s="103"/>
      <c r="G134" s="103"/>
      <c r="H134" s="103"/>
      <c r="I134" s="103"/>
      <c r="J134" s="106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</row>
    <row r="135" spans="1:26" ht="12.75" customHeight="1">
      <c r="A135" s="158"/>
      <c r="B135" s="103"/>
      <c r="C135" s="103"/>
      <c r="D135" s="103"/>
      <c r="E135" s="103"/>
      <c r="F135" s="103"/>
      <c r="G135" s="103"/>
      <c r="H135" s="103"/>
      <c r="I135" s="103"/>
      <c r="J135" s="106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</row>
    <row r="136" spans="1:26" ht="45.75" customHeight="1">
      <c r="A136" s="198" t="s">
        <v>162</v>
      </c>
      <c r="B136" s="103"/>
      <c r="C136" s="103"/>
      <c r="D136" s="103"/>
      <c r="E136" s="103"/>
      <c r="F136" s="103"/>
      <c r="G136" s="103"/>
      <c r="H136" s="103"/>
      <c r="I136" s="103"/>
      <c r="J136" s="106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</row>
    <row r="137" spans="1:26" ht="14.25" customHeight="1">
      <c r="A137" s="164" t="s">
        <v>163</v>
      </c>
      <c r="B137" s="103"/>
      <c r="C137" s="103"/>
      <c r="D137" s="103"/>
      <c r="E137" s="103"/>
      <c r="F137" s="103"/>
      <c r="G137" s="103"/>
      <c r="H137" s="103"/>
      <c r="I137" s="106"/>
      <c r="J137" s="84" t="s">
        <v>67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</row>
    <row r="138" spans="1:26" ht="14.25" customHeight="1">
      <c r="A138" s="85" t="s">
        <v>7</v>
      </c>
      <c r="B138" s="165" t="s">
        <v>164</v>
      </c>
      <c r="C138" s="103"/>
      <c r="D138" s="103"/>
      <c r="E138" s="103"/>
      <c r="F138" s="103"/>
      <c r="G138" s="103"/>
      <c r="H138" s="103"/>
      <c r="I138" s="106"/>
      <c r="J138" s="64">
        <f>J26</f>
        <v>3752.75</v>
      </c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</row>
    <row r="139" spans="1:26" ht="14.25" customHeight="1">
      <c r="A139" s="85" t="s">
        <v>9</v>
      </c>
      <c r="B139" s="165" t="s">
        <v>63</v>
      </c>
      <c r="C139" s="103"/>
      <c r="D139" s="103"/>
      <c r="E139" s="103"/>
      <c r="F139" s="103"/>
      <c r="G139" s="103"/>
      <c r="H139" s="103"/>
      <c r="I139" s="106"/>
      <c r="J139" s="64">
        <f>J67</f>
        <v>2208.59</v>
      </c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</row>
    <row r="140" spans="1:26" ht="14.25" customHeight="1">
      <c r="A140" s="85" t="s">
        <v>12</v>
      </c>
      <c r="B140" s="165" t="s">
        <v>165</v>
      </c>
      <c r="C140" s="103"/>
      <c r="D140" s="103"/>
      <c r="E140" s="103"/>
      <c r="F140" s="103"/>
      <c r="G140" s="103"/>
      <c r="H140" s="103"/>
      <c r="I140" s="106"/>
      <c r="J140" s="64">
        <f>J77</f>
        <v>260.15999999999997</v>
      </c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</row>
    <row r="141" spans="1:26" ht="14.25" customHeight="1">
      <c r="A141" s="85" t="s">
        <v>15</v>
      </c>
      <c r="B141" s="165" t="s">
        <v>166</v>
      </c>
      <c r="C141" s="103"/>
      <c r="D141" s="103"/>
      <c r="E141" s="103"/>
      <c r="F141" s="103"/>
      <c r="G141" s="103"/>
      <c r="H141" s="103"/>
      <c r="I141" s="106"/>
      <c r="J141" s="64">
        <f>J103</f>
        <v>609.69000000000005</v>
      </c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</row>
    <row r="142" spans="1:26" ht="14.25" customHeight="1">
      <c r="A142" s="85" t="s">
        <v>83</v>
      </c>
      <c r="B142" s="165" t="s">
        <v>167</v>
      </c>
      <c r="C142" s="103"/>
      <c r="D142" s="103"/>
      <c r="E142" s="103"/>
      <c r="F142" s="103"/>
      <c r="G142" s="103"/>
      <c r="H142" s="103"/>
      <c r="I142" s="106"/>
      <c r="J142" s="64">
        <f>J111</f>
        <v>0</v>
      </c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</row>
    <row r="143" spans="1:26" ht="14.25" customHeight="1">
      <c r="A143" s="166" t="s">
        <v>168</v>
      </c>
      <c r="B143" s="103"/>
      <c r="C143" s="103"/>
      <c r="D143" s="103"/>
      <c r="E143" s="103"/>
      <c r="F143" s="103"/>
      <c r="G143" s="103"/>
      <c r="H143" s="103"/>
      <c r="I143" s="106"/>
      <c r="J143" s="74">
        <f>SUM(J138:J142)</f>
        <v>6831.1900000000005</v>
      </c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</row>
    <row r="144" spans="1:26" ht="14.25" customHeight="1">
      <c r="A144" s="85" t="s">
        <v>85</v>
      </c>
      <c r="B144" s="165" t="s">
        <v>169</v>
      </c>
      <c r="C144" s="103"/>
      <c r="D144" s="103"/>
      <c r="E144" s="103"/>
      <c r="F144" s="103"/>
      <c r="G144" s="103"/>
      <c r="H144" s="103"/>
      <c r="I144" s="106"/>
      <c r="J144" s="64">
        <f>J129</f>
        <v>1731.63</v>
      </c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</row>
    <row r="145" spans="1:26" ht="14.25" customHeight="1">
      <c r="A145" s="166" t="s">
        <v>170</v>
      </c>
      <c r="B145" s="103"/>
      <c r="C145" s="103"/>
      <c r="D145" s="103"/>
      <c r="E145" s="103"/>
      <c r="F145" s="103"/>
      <c r="G145" s="103"/>
      <c r="H145" s="103"/>
      <c r="I145" s="106"/>
      <c r="J145" s="74">
        <f>SUM(J143:J144)</f>
        <v>8562.82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</row>
    <row r="146" spans="1:26" ht="12.75" customHeight="1">
      <c r="A146" s="167"/>
      <c r="B146" s="103"/>
      <c r="C146" s="103"/>
      <c r="D146" s="103"/>
      <c r="E146" s="103"/>
      <c r="F146" s="103"/>
      <c r="G146" s="103"/>
      <c r="H146" s="103"/>
      <c r="I146" s="103"/>
      <c r="J146" s="106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</row>
    <row r="147" spans="1:26" ht="27" customHeight="1">
      <c r="A147" s="108" t="s">
        <v>43</v>
      </c>
      <c r="B147" s="103"/>
      <c r="C147" s="103"/>
      <c r="D147" s="103"/>
      <c r="E147" s="103"/>
      <c r="F147" s="103"/>
      <c r="G147" s="103"/>
      <c r="H147" s="103"/>
      <c r="I147" s="103"/>
      <c r="J147" s="106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</row>
    <row r="148" spans="1:26" ht="12.75" customHeight="1">
      <c r="A148" s="168" t="s">
        <v>44</v>
      </c>
      <c r="B148" s="103"/>
      <c r="C148" s="103"/>
      <c r="D148" s="103"/>
      <c r="E148" s="103"/>
      <c r="F148" s="106"/>
      <c r="G148" s="168" t="s">
        <v>45</v>
      </c>
      <c r="H148" s="103"/>
      <c r="I148" s="103"/>
      <c r="J148" s="106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</row>
    <row r="149" spans="1:26" ht="12.75" customHeight="1">
      <c r="A149" s="201" t="s">
        <v>27</v>
      </c>
      <c r="B149" s="180"/>
      <c r="C149" s="180"/>
      <c r="D149" s="180"/>
      <c r="E149" s="180"/>
      <c r="F149" s="191"/>
      <c r="G149" s="200">
        <v>1</v>
      </c>
      <c r="H149" s="180"/>
      <c r="I149" s="180"/>
      <c r="J149" s="191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</row>
    <row r="150" spans="1:26" ht="12.75" customHeight="1">
      <c r="A150" s="202" t="s">
        <v>517</v>
      </c>
      <c r="B150" s="116"/>
      <c r="C150" s="116"/>
      <c r="D150" s="116"/>
      <c r="E150" s="116"/>
      <c r="F150" s="116"/>
      <c r="G150" s="116"/>
      <c r="H150" s="116"/>
      <c r="I150" s="116"/>
      <c r="J150" s="117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</row>
    <row r="151" spans="1:26" ht="12.75" customHeight="1">
      <c r="A151" s="118"/>
      <c r="B151" s="119"/>
      <c r="C151" s="119"/>
      <c r="D151" s="119"/>
      <c r="E151" s="119"/>
      <c r="F151" s="119"/>
      <c r="G151" s="119"/>
      <c r="H151" s="119"/>
      <c r="I151" s="119"/>
      <c r="J151" s="120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</row>
    <row r="152" spans="1:26" ht="12.75" customHeight="1">
      <c r="A152" s="170" t="s">
        <v>172</v>
      </c>
      <c r="B152" s="110"/>
      <c r="C152" s="110"/>
      <c r="D152" s="110"/>
      <c r="E152" s="110"/>
      <c r="F152" s="110"/>
      <c r="G152" s="110"/>
      <c r="H152" s="110"/>
      <c r="I152" s="110"/>
      <c r="J152" s="171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</row>
    <row r="153" spans="1:26" ht="64.5" customHeight="1">
      <c r="A153" s="86"/>
      <c r="B153" s="183" t="s">
        <v>173</v>
      </c>
      <c r="C153" s="173"/>
      <c r="D153" s="173"/>
      <c r="E153" s="174"/>
      <c r="F153" s="87" t="s">
        <v>174</v>
      </c>
      <c r="G153" s="87" t="s">
        <v>175</v>
      </c>
      <c r="H153" s="87" t="s">
        <v>176</v>
      </c>
      <c r="I153" s="87" t="s">
        <v>177</v>
      </c>
      <c r="J153" s="88" t="s">
        <v>178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</row>
    <row r="154" spans="1:26" ht="12.75" customHeight="1">
      <c r="A154" s="89" t="s">
        <v>179</v>
      </c>
      <c r="B154" s="184" t="s">
        <v>27</v>
      </c>
      <c r="C154" s="173"/>
      <c r="D154" s="173"/>
      <c r="E154" s="174"/>
      <c r="F154" s="90">
        <f>'Psicopedagogo - Venâncio'!J145</f>
        <v>8562.82</v>
      </c>
      <c r="G154" s="91">
        <v>1</v>
      </c>
      <c r="H154" s="90">
        <f>F154*G154</f>
        <v>8562.82</v>
      </c>
      <c r="I154" s="91">
        <v>1</v>
      </c>
      <c r="J154" s="92">
        <f>PRODUCT(H154:I154)</f>
        <v>8562.82</v>
      </c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</row>
    <row r="155" spans="1:26" ht="12.75" customHeight="1">
      <c r="A155" s="185" t="s">
        <v>180</v>
      </c>
      <c r="B155" s="137"/>
      <c r="C155" s="137"/>
      <c r="D155" s="137"/>
      <c r="E155" s="137"/>
      <c r="F155" s="137"/>
      <c r="G155" s="137"/>
      <c r="H155" s="138"/>
      <c r="I155" s="25"/>
      <c r="J155" s="93">
        <f>SUM(J154)</f>
        <v>8562.82</v>
      </c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</row>
    <row r="156" spans="1:26" ht="12.75" customHeight="1">
      <c r="A156" s="186"/>
      <c r="B156" s="110"/>
      <c r="C156" s="110"/>
      <c r="D156" s="110"/>
      <c r="E156" s="110"/>
      <c r="F156" s="110"/>
      <c r="G156" s="110"/>
      <c r="H156" s="110"/>
      <c r="I156" s="110"/>
      <c r="J156" s="171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</row>
    <row r="157" spans="1:26" ht="15.75" customHeight="1">
      <c r="A157" s="170" t="s">
        <v>181</v>
      </c>
      <c r="B157" s="110"/>
      <c r="C157" s="110"/>
      <c r="D157" s="110"/>
      <c r="E157" s="110"/>
      <c r="F157" s="110"/>
      <c r="G157" s="110"/>
      <c r="H157" s="110"/>
      <c r="I157" s="110"/>
      <c r="J157" s="171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</row>
    <row r="158" spans="1:26" ht="12.75" customHeight="1">
      <c r="A158" s="89" t="s">
        <v>7</v>
      </c>
      <c r="B158" s="172" t="s">
        <v>182</v>
      </c>
      <c r="C158" s="173"/>
      <c r="D158" s="173"/>
      <c r="E158" s="173"/>
      <c r="F158" s="173"/>
      <c r="G158" s="173"/>
      <c r="H158" s="173"/>
      <c r="I158" s="174"/>
      <c r="J158" s="94">
        <f>J155</f>
        <v>8562.82</v>
      </c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</row>
    <row r="159" spans="1:26" ht="12.75" customHeight="1">
      <c r="A159" s="89" t="s">
        <v>9</v>
      </c>
      <c r="B159" s="172" t="s">
        <v>183</v>
      </c>
      <c r="C159" s="173"/>
      <c r="D159" s="173"/>
      <c r="E159" s="173"/>
      <c r="F159" s="173"/>
      <c r="G159" s="173"/>
      <c r="H159" s="173"/>
      <c r="I159" s="174"/>
      <c r="J159" s="95">
        <v>12</v>
      </c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</row>
    <row r="160" spans="1:26" ht="12.75" customHeight="1">
      <c r="A160" s="96" t="s">
        <v>12</v>
      </c>
      <c r="B160" s="175" t="s">
        <v>518</v>
      </c>
      <c r="C160" s="176"/>
      <c r="D160" s="176"/>
      <c r="E160" s="176"/>
      <c r="F160" s="176"/>
      <c r="G160" s="176"/>
      <c r="H160" s="176"/>
      <c r="I160" s="177"/>
      <c r="J160" s="97">
        <f>J158*J159</f>
        <v>102753.84</v>
      </c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</row>
    <row r="161" spans="1:26" ht="12.75" customHeight="1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</row>
    <row r="162" spans="1:26" ht="12.75" customHeight="1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</row>
    <row r="163" spans="1:26" ht="12.75" customHeight="1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</row>
    <row r="164" spans="1:26" ht="12.75" customHeight="1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</row>
    <row r="165" spans="1:26" ht="12.75" customHeight="1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</row>
    <row r="166" spans="1:26" ht="12.75" customHeight="1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</row>
    <row r="167" spans="1:26" ht="12.75" customHeight="1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</row>
    <row r="168" spans="1:26" ht="12.75" customHeight="1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</row>
    <row r="169" spans="1:26" ht="12.75" customHeight="1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</row>
    <row r="170" spans="1:26" ht="12.75" customHeight="1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</row>
    <row r="171" spans="1:26" ht="12.75" customHeight="1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</row>
    <row r="172" spans="1:26" ht="12.75" customHeight="1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</row>
    <row r="173" spans="1:26" ht="12.75" customHeight="1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</row>
    <row r="174" spans="1:26" ht="12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spans="1:26" ht="12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spans="1:26" ht="12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spans="1:26" ht="12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spans="1:26" ht="12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spans="1:26" ht="12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spans="1:26" ht="12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spans="1:26" ht="12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spans="1:26" ht="12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spans="1:26" ht="12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spans="1:26" ht="12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spans="1:26" ht="12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spans="1:26" ht="12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spans="1:26" ht="12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spans="1:26" ht="12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spans="1:26" ht="12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spans="1:26" ht="12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spans="1:26" ht="12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spans="1:26" ht="12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spans="1:26" ht="12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spans="1:26" ht="12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spans="1:26" ht="12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spans="1:26" ht="12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spans="1:26" ht="12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spans="1:26" ht="12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spans="1:26" ht="12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spans="1:26" ht="12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spans="1:26" ht="12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spans="1:26" ht="12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spans="1:26" ht="12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spans="1:26" ht="12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spans="1:26" ht="12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spans="1:26" ht="12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spans="1:26" ht="12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spans="1:26" ht="12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spans="1:26" ht="12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spans="1:26" ht="12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spans="1:26" ht="12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spans="1:26" ht="12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spans="1:26" ht="12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spans="1:26" ht="12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spans="1:26" ht="12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spans="1:26" ht="12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spans="1:26" ht="12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spans="1:26" ht="12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spans="1:26" ht="12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spans="1:26" ht="12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spans="1:26" ht="12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spans="1:26" ht="12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spans="1:26" ht="12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spans="1:26" ht="12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spans="1:26" ht="12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spans="1:26" ht="12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spans="1:26" ht="12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spans="1:26" ht="12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spans="1:26" ht="12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spans="1:26" ht="12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spans="1:26" ht="12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spans="1:26" ht="12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spans="1:26" ht="12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spans="1:26" ht="12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spans="1:26" ht="12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spans="1:26" ht="12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spans="1:26" ht="12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spans="1:26" ht="12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spans="1:26" ht="12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spans="1:26" ht="12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spans="1:26" ht="12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spans="1:26" ht="12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spans="1:26" ht="12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spans="1:26" ht="12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spans="1:26" ht="12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spans="1:26" ht="12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spans="1:26" ht="12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spans="1:26" ht="12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spans="1:26" ht="12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spans="1:26" ht="12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spans="1:26" ht="12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spans="1:26" ht="12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spans="1:26" ht="12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spans="1:26" ht="12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spans="1:26" ht="12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spans="1:26" ht="12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spans="1:26" ht="12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spans="1:26" ht="12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spans="1:26" ht="12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spans="1:26" ht="12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spans="1:26" ht="12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spans="1:26" ht="12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spans="1:26" ht="12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spans="1:26" ht="12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spans="1:26" ht="12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spans="1:26" ht="12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spans="1:26" ht="12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spans="1:26" ht="12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spans="1:26" ht="12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spans="1:26" ht="12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spans="1:26" ht="12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spans="1:26" ht="12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spans="1:26" ht="12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spans="1:26" ht="12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spans="1:26" ht="12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spans="1:26" ht="12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spans="1:26" ht="12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spans="1:26" ht="12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spans="1:26" ht="12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spans="1:26" ht="12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spans="1:26" ht="12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spans="1:26" ht="12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spans="1:26" ht="12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spans="1:26" ht="12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spans="1:26" ht="12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spans="1:26" ht="12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spans="1:26" ht="12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spans="1:26" ht="12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spans="1:26" ht="12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spans="1:26" ht="12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spans="1:26" ht="12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spans="1:26" ht="12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spans="1:26" ht="12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spans="1:26" ht="12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spans="1:26" ht="12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spans="1:26" ht="12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spans="1:26" ht="12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spans="1:26" ht="12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spans="1:26" ht="12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spans="1:26" ht="12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spans="1:26" ht="12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spans="1:26" ht="12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spans="1:26" ht="12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spans="1:26" ht="12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spans="1:26" ht="12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spans="1:26" ht="12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spans="1:26" ht="12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spans="1:26" ht="12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spans="1:26" ht="12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spans="1:26" ht="12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spans="1:26" ht="12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spans="1:26" ht="12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spans="1:26" ht="12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spans="1:26" ht="12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spans="1:26" ht="12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spans="1:26" ht="12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spans="1:26" ht="12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spans="1:26" ht="12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spans="1:26" ht="12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spans="1:26" ht="12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spans="1:26" ht="12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spans="1:26" ht="12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spans="1:26" ht="12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spans="1:26" ht="12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6" ht="12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6" ht="12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6" ht="12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6" ht="12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6" ht="12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6" ht="12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6" ht="12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6" ht="12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6" ht="12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6" ht="12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6" ht="12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6" ht="12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1:26" ht="12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1:26" ht="12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1:26" ht="12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1:26" ht="12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1:26" ht="12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1:26" ht="12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1:26" ht="12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1:26" ht="12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1:26" ht="12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1:26" ht="12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1:26" ht="12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1:26" ht="12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1:26" ht="12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1:26" ht="12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1:26" ht="12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1:26" ht="12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1:26" ht="12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1:26" ht="12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1:26" ht="12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1:26" ht="12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1:26" ht="12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1:26" ht="12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1:26" ht="12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1:26" ht="12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1:26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1:26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1:26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1:26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1:26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1:2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1:26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1:26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1:26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1:26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1:26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1:26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1:26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1:26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1:26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1:2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1:26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1:26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1:26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1:26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1:26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1:26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1:26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1:26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1:26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1:2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1:26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1:26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1:26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1:26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1:26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1:26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1:26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1:26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1:26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1:2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1:26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1:26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1:26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1:26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1:26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1:26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1:26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1:26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1:26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1:2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1:26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1:26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1:26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1:26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1:26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1:26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1:26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1:26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1:26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1:2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1:26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1:26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1:26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1:26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1:26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1:26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1:26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1:26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1:26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1: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1:26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1:26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1:26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1:26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1:26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1:26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1:26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1:26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1:26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1:2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1:26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1:26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1:26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1:26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1:26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1:26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1:26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1:26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1:26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1:2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1:26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1:26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1:26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1:26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1:26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1:26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1:26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1:26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1:26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1:2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1:26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1:26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1:26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1:26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1:26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1:26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1:26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1:26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1:26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1:2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1:26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1:26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1:26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1:26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1:26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1:26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1:26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1:26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1:26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1:2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1:26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1:26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1:26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1:26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1:26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1:26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1:26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1:26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1:26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1:2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1:26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1:26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1:26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1:26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1:26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1:26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1:26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1:26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1:26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1:2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1:26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1:26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1:26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1:26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1:26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1:26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1:26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1:26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1:26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1:2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1:26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1:26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1:26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1:26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1:26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1:26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1:26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1:26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1:26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1:2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1:26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1:26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1:26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1:26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1:26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1:26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1:26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1:26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1:26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1: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1:26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1:26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1:26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1:26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1:26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1:26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1:26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1:26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1:26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1:2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1:26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1:26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1:26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1:26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1:26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1:26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1:26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1:26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1:26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1:2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1:26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1:26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1:26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1:26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1:26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1:26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1:26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1:26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1:26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1:2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1:26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1:26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1:26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1:26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1:26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1:26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1:26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1:26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1:26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1:2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1:26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1:26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1:26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1:26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1:26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1:26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1:26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1:26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1:26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1:2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1:26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1:26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1:26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1:26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1:26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1:26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1:26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1:26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1:26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1:2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1:26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1:26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1:26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1:26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1:26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1:26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1:26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1:26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1:26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1:2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1:26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1:26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1:26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1:26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1:26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1:26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1:26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1:26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1:26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1:2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1:26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1:26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1:26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1:26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1:26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1:26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1:26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1:26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1:26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1:2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1:26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1:26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1:26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1:26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1:26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1:26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1:26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1:26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1:26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1: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1:26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1:26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1:26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1:26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1:26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1:26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1:26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1:26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1:26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1:2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1:26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1:26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1:26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1:26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1:26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1:26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1:26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1:26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1:26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1:2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1:26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1:26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1:26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1:26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1:26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1:26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1:26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1:26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1:26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1:2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1:26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1:26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1:26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1:26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1:26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1:26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1:26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1:26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1:26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1:2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1:26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1:26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1:26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1:26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1:26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1:26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1:26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1:26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1:26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1:2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1:26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1:26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1:26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1:26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1:26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1:26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1:26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1:26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1:26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1:2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1:26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1:26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1:26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1:26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1:26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1:26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1:26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1:26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1:26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1:2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1:26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1:26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1:26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1:26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1:26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1:26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1:26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1:26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1:26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1:2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1:26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1:26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1:26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1:26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1:26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1:26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1:26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1:26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1:26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1:2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1:26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1:26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1:26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1:26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1:26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1:26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1:26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1:26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1:26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1: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1:26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1:26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1:26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1:26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1:26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1:26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1:26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1:26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1:26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1:2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1:26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1:26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1:26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1:26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1:26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1:26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1:26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1:26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1:26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1:2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1:26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1:26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1:26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1:26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1:26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1:26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1:26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1:26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1:26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1:2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1:26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1:26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1:26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1:26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1:26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1:26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1:26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1:26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1:26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1:2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1:26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1:26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1:26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1:26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1:26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1:26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1:26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1:26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1:26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1:2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1:26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1:26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1:26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1:26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1:26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1:26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1:26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1:26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1:26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1:2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1:26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1:26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1:26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1:26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1:26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1:26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1:26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1:26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1:26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1:2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1:26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1:26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1:26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1:26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1:26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1:26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1:26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1:26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1:26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1:2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1:26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1:26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1:26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1:26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1:26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1:26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1:26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1:26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1:26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1:2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1:26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1:26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1:26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1:26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1:26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1:26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1:26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1:26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1:26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1: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1:26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1:26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1:26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1:26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1:26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1:26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1:26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1:26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1:26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1:2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1:26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1:26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1:26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1:26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1:26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1:26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1:26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1:26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1:26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1:2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1:26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1:26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1:26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1:26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1:26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1:26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1:26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1:26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1:26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1:2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1:26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1:26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1:26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1:26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1:26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1:26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1:26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1:26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1:26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1:2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1:26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1:26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1:26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1:26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1:26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1:26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1:26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1:26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1:26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1:2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1:26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1:26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1:26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1:26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1:26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1:26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1:26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1:26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1:26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1:2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1:26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1:26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1:26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1:26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1:26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1:26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1:26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1:26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1:26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1:2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1:26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1:26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1:26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1:26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1:26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1:26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1:26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1:26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1:26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1:2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1:26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1:26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1:26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1:26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1:26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1:26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1:26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1:26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1:26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1:2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1:26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1:26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1:26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1:26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1:26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1:26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1:26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1:26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1:26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1: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1:26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1:26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1:26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1:26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1:26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1:26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1:26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1:26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1:26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1:2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1:26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1:26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1:26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1:26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1:26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1:26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1:26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1:26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1:26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1:2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1:26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1:26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1:26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1:26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1:26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1:26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1:26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1:26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1:26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1:2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1:26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1:26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1:26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1:26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1:26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1:26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1:26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1:26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1:26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1:2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1:26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1:26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1:26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1:26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1:26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1:26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1:26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1:26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1:26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1:2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1:26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1:26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1:26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1:26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1:26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1:26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1:26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1:26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spans="1:26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spans="1:2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spans="1:26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spans="1:26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spans="1:26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spans="1:26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spans="1:26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spans="1:26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spans="1:26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spans="1:26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spans="1:26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  <row r="996" spans="1:26" ht="15.75" customHeight="1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</row>
    <row r="997" spans="1:26" ht="15.75" customHeight="1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</row>
    <row r="998" spans="1:26" ht="15.75" customHeight="1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</row>
    <row r="999" spans="1:26" ht="15.75" customHeight="1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</row>
    <row r="1000" spans="1:26" ht="15.75" customHeight="1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</row>
  </sheetData>
  <mergeCells count="172">
    <mergeCell ref="A131:H131"/>
    <mergeCell ref="A132:C134"/>
    <mergeCell ref="D132:J132"/>
    <mergeCell ref="D133:J133"/>
    <mergeCell ref="D134:J134"/>
    <mergeCell ref="A135:J135"/>
    <mergeCell ref="A136:J136"/>
    <mergeCell ref="B122:H122"/>
    <mergeCell ref="B123:H123"/>
    <mergeCell ref="B124:H124"/>
    <mergeCell ref="B125:H125"/>
    <mergeCell ref="B126:H126"/>
    <mergeCell ref="B127:H127"/>
    <mergeCell ref="B128:H128"/>
    <mergeCell ref="A129:I129"/>
    <mergeCell ref="A130:J130"/>
    <mergeCell ref="A113:J113"/>
    <mergeCell ref="B114:H114"/>
    <mergeCell ref="A115:H115"/>
    <mergeCell ref="B116:H116"/>
    <mergeCell ref="A117:H117"/>
    <mergeCell ref="B118:H118"/>
    <mergeCell ref="A119:H119"/>
    <mergeCell ref="B120:H120"/>
    <mergeCell ref="B121:H121"/>
    <mergeCell ref="A104:J104"/>
    <mergeCell ref="A105:J105"/>
    <mergeCell ref="B106:I106"/>
    <mergeCell ref="B107:I107"/>
    <mergeCell ref="B108:I108"/>
    <mergeCell ref="B109:I109"/>
    <mergeCell ref="B110:I110"/>
    <mergeCell ref="A111:I111"/>
    <mergeCell ref="A112:J112"/>
    <mergeCell ref="G149:J149"/>
    <mergeCell ref="A157:J157"/>
    <mergeCell ref="B158:I158"/>
    <mergeCell ref="B159:I159"/>
    <mergeCell ref="B160:I160"/>
    <mergeCell ref="A149:F149"/>
    <mergeCell ref="A150:J151"/>
    <mergeCell ref="A152:J152"/>
    <mergeCell ref="B153:E153"/>
    <mergeCell ref="B154:E154"/>
    <mergeCell ref="A155:H155"/>
    <mergeCell ref="A156:J156"/>
    <mergeCell ref="B140:I140"/>
    <mergeCell ref="B141:I141"/>
    <mergeCell ref="B142:I142"/>
    <mergeCell ref="A143:I143"/>
    <mergeCell ref="B144:I144"/>
    <mergeCell ref="A145:I145"/>
    <mergeCell ref="A146:J146"/>
    <mergeCell ref="A147:J147"/>
    <mergeCell ref="A148:F148"/>
    <mergeCell ref="G148:J148"/>
    <mergeCell ref="B83:H83"/>
    <mergeCell ref="B84:I84"/>
    <mergeCell ref="B85:I85"/>
    <mergeCell ref="B86:I86"/>
    <mergeCell ref="B87:I87"/>
    <mergeCell ref="B88:I88"/>
    <mergeCell ref="A137:I137"/>
    <mergeCell ref="B138:I138"/>
    <mergeCell ref="B139:I139"/>
    <mergeCell ref="A89:I89"/>
    <mergeCell ref="B90:I90"/>
    <mergeCell ref="A91:I91"/>
    <mergeCell ref="A92:J92"/>
    <mergeCell ref="B93:I93"/>
    <mergeCell ref="B94:I94"/>
    <mergeCell ref="A95:I95"/>
    <mergeCell ref="B96:I96"/>
    <mergeCell ref="A97:I97"/>
    <mergeCell ref="A98:J98"/>
    <mergeCell ref="A99:J99"/>
    <mergeCell ref="B100:I100"/>
    <mergeCell ref="B101:I101"/>
    <mergeCell ref="B102:I102"/>
    <mergeCell ref="A103:I103"/>
    <mergeCell ref="B74:I74"/>
    <mergeCell ref="B75:I75"/>
    <mergeCell ref="B76:H76"/>
    <mergeCell ref="A77:I77"/>
    <mergeCell ref="A78:J78"/>
    <mergeCell ref="A79:J79"/>
    <mergeCell ref="A80:I80"/>
    <mergeCell ref="A81:J81"/>
    <mergeCell ref="B82:I82"/>
    <mergeCell ref="C65:I65"/>
    <mergeCell ref="C66:I66"/>
    <mergeCell ref="A67:I67"/>
    <mergeCell ref="A68:J68"/>
    <mergeCell ref="A69:J69"/>
    <mergeCell ref="B70:I70"/>
    <mergeCell ref="B71:I71"/>
    <mergeCell ref="B72:I72"/>
    <mergeCell ref="B73:H73"/>
    <mergeCell ref="B56:H56"/>
    <mergeCell ref="B57:H57"/>
    <mergeCell ref="B58:I58"/>
    <mergeCell ref="B59:I59"/>
    <mergeCell ref="A60:I60"/>
    <mergeCell ref="A61:J61"/>
    <mergeCell ref="A62:J62"/>
    <mergeCell ref="B63:I63"/>
    <mergeCell ref="C64:I64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B16:G16"/>
    <mergeCell ref="H16:J16"/>
    <mergeCell ref="B17:G17"/>
    <mergeCell ref="H17:J17"/>
    <mergeCell ref="B18:G18"/>
    <mergeCell ref="H18:J18"/>
    <mergeCell ref="B19:G19"/>
    <mergeCell ref="H19:J19"/>
    <mergeCell ref="H20:J20"/>
    <mergeCell ref="B20:G20"/>
    <mergeCell ref="B8:G8"/>
    <mergeCell ref="H8:J8"/>
    <mergeCell ref="B9:G9"/>
    <mergeCell ref="H9:J9"/>
    <mergeCell ref="B10:G10"/>
    <mergeCell ref="H10:J10"/>
    <mergeCell ref="A11:J11"/>
    <mergeCell ref="A12:H14"/>
    <mergeCell ref="A15:J15"/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</mergeCells>
  <pageMargins left="0.7" right="0.7" top="0.75" bottom="0.75" header="0" footer="0"/>
  <pageSetup scale="70" orientation="portrait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Planilhas</vt:lpstr>
      </vt:variant>
      <vt:variant>
        <vt:i4>16</vt:i4>
      </vt:variant>
    </vt:vector>
  </HeadingPairs>
  <TitlesOfParts>
    <vt:vector size="16" baseType="lpstr">
      <vt:lpstr>Resumo</vt:lpstr>
      <vt:lpstr>Psicopedagogo- Reitoria</vt:lpstr>
      <vt:lpstr>Psicopedagogo - Pelotas</vt:lpstr>
      <vt:lpstr>Psicopedagogo - CAVG</vt:lpstr>
      <vt:lpstr>Psicopedagogo - Bagé</vt:lpstr>
      <vt:lpstr>Psicopedagogo - Camaquã</vt:lpstr>
      <vt:lpstr>Psicopedagogo - Charqueadas</vt:lpstr>
      <vt:lpstr>Psicopedagogo - Gravataí</vt:lpstr>
      <vt:lpstr>Psicopedagogo - Jaguarão</vt:lpstr>
      <vt:lpstr>Psicopedagogo - Lajeado</vt:lpstr>
      <vt:lpstr>Psicopedagogo - Novo Hamburgo</vt:lpstr>
      <vt:lpstr>Psicopedagogo - Passo Fundo</vt:lpstr>
      <vt:lpstr>Psicopedagogo - Santana</vt:lpstr>
      <vt:lpstr>Psicopedagogo - Sapiranga</vt:lpstr>
      <vt:lpstr>Psicopedagogo - Sapucaia</vt:lpstr>
      <vt:lpstr>Psicopedagogo - Venâncio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Coordenadoria de Manutenção e Redes</cp:lastModifiedBy>
  <dcterms:created xsi:type="dcterms:W3CDTF">2019-05-20T18:00:30Z</dcterms:created>
  <dcterms:modified xsi:type="dcterms:W3CDTF">2022-01-20T17:23:43Z</dcterms:modified>
</cp:coreProperties>
</file>