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Romulo Paulsen\Dropbox\PC\Desktop\CT Manutenção em Geral\"/>
    </mc:Choice>
  </mc:AlternateContent>
  <xr:revisionPtr revIDLastSave="0" documentId="8_{8155E2FC-2FC5-47D4-82B6-2B786372FE89}" xr6:coauthVersionLast="47" xr6:coauthVersionMax="47" xr10:uidLastSave="{00000000-0000-0000-0000-000000000000}"/>
  <bookViews>
    <workbookView xWindow="-110" yWindow="-110" windowWidth="19420" windowHeight="10300" tabRatio="944" activeTab="10" xr2:uid="{00000000-000D-0000-FFFF-FFFF00000000}"/>
  </bookViews>
  <sheets>
    <sheet name="Eletricista" sheetId="13" r:id="rId1"/>
    <sheet name="Eletricista Reitoria" sheetId="14" r:id="rId2"/>
    <sheet name="Pedreiro" sheetId="4" r:id="rId3"/>
    <sheet name="Pedreiro Reitoria" sheetId="15" r:id="rId4"/>
    <sheet name="Servente" sheetId="12" r:id="rId5"/>
    <sheet name="Pintor" sheetId="6" r:id="rId6"/>
    <sheet name="Serralheiro" sheetId="7" r:id="rId7"/>
    <sheet name="Marceneiro" sheetId="8" r:id="rId8"/>
    <sheet name="Aux. Manut. Predial" sheetId="3" r:id="rId9"/>
    <sheet name="INSUMOS" sheetId="9" r:id="rId10"/>
    <sheet name="RESUMO" sheetId="10" r:id="rId11"/>
  </sheets>
  <definedNames>
    <definedName name="_xlnm.Print_Area" localSheetId="8">'Aux. Manut. Predial'!$A$1:$J$148</definedName>
    <definedName name="_xlnm.Print_Area" localSheetId="0">Eletricista!$A$1:$J$148</definedName>
    <definedName name="_xlnm.Print_Area" localSheetId="1">'Eletricista Reitoria'!$A$1:$J$148</definedName>
    <definedName name="_xlnm.Print_Area" localSheetId="9">INSUMOS!$A$1:$G$208</definedName>
    <definedName name="_xlnm.Print_Area" localSheetId="7">Marceneiro!$A$1:$J$148</definedName>
    <definedName name="_xlnm.Print_Area" localSheetId="2">Pedreiro!$A$1:$J$148</definedName>
    <definedName name="_xlnm.Print_Area" localSheetId="3">'Pedreiro Reitoria'!$A$1:$J$148</definedName>
    <definedName name="_xlnm.Print_Area" localSheetId="5">Pintor!$A$1:$J$148</definedName>
    <definedName name="_xlnm.Print_Area" localSheetId="10">RESUMO!$A$4:$I$30</definedName>
    <definedName name="_xlnm.Print_Area" localSheetId="6">Serralheiro!$A$1:$J$148</definedName>
    <definedName name="_xlnm.Print_Area" localSheetId="4">Servente!$A$1:$J$148</definedName>
  </definedName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196" i="9" l="1"/>
  <c r="G197" i="9"/>
  <c r="G198" i="9"/>
  <c r="G199" i="9"/>
  <c r="G200" i="9"/>
  <c r="G201" i="9"/>
  <c r="G202" i="9"/>
  <c r="G203" i="9"/>
  <c r="D198" i="9"/>
  <c r="D196" i="9"/>
  <c r="C198" i="9"/>
  <c r="C196" i="9"/>
  <c r="I134" i="15"/>
  <c r="J58" i="15"/>
  <c r="J54" i="15"/>
  <c r="J63" i="15" s="1"/>
  <c r="J69" i="15" s="1"/>
  <c r="I50" i="15"/>
  <c r="J99" i="15" s="1"/>
  <c r="J100" i="15" s="1"/>
  <c r="J105" i="15" s="1"/>
  <c r="J28" i="15"/>
  <c r="J24" i="15"/>
  <c r="J23" i="15"/>
  <c r="I134" i="14"/>
  <c r="J58" i="14"/>
  <c r="J54" i="14"/>
  <c r="J63" i="14" s="1"/>
  <c r="J69" i="14" s="1"/>
  <c r="I50" i="14"/>
  <c r="J99" i="14" s="1"/>
  <c r="J100" i="14" s="1"/>
  <c r="J105" i="14" s="1"/>
  <c r="J23" i="14"/>
  <c r="J28" i="14" s="1"/>
  <c r="J29" i="15" l="1"/>
  <c r="J46" i="15" s="1"/>
  <c r="J77" i="15"/>
  <c r="J78" i="15" s="1"/>
  <c r="J42" i="15"/>
  <c r="J35" i="15"/>
  <c r="J76" i="15"/>
  <c r="J45" i="15"/>
  <c r="J34" i="15"/>
  <c r="J36" i="15" s="1"/>
  <c r="J24" i="14"/>
  <c r="J29" i="14" s="1"/>
  <c r="E159" i="9"/>
  <c r="G159" i="9" s="1"/>
  <c r="E135" i="9"/>
  <c r="G135" i="9" s="1"/>
  <c r="E73" i="9"/>
  <c r="E72" i="9"/>
  <c r="E173" i="9"/>
  <c r="E172" i="9"/>
  <c r="E148" i="9"/>
  <c r="E147" i="9"/>
  <c r="E123" i="9"/>
  <c r="E122" i="9"/>
  <c r="E97" i="9"/>
  <c r="E96" i="9"/>
  <c r="E48" i="9"/>
  <c r="E25" i="9"/>
  <c r="J58" i="3"/>
  <c r="J58" i="8"/>
  <c r="J58" i="7"/>
  <c r="J58" i="6"/>
  <c r="J58" i="12"/>
  <c r="J58" i="4"/>
  <c r="E31" i="9"/>
  <c r="E175" i="9"/>
  <c r="E176" i="9"/>
  <c r="J54" i="7"/>
  <c r="J58" i="13"/>
  <c r="J48" i="15" l="1"/>
  <c r="J47" i="15"/>
  <c r="J44" i="15"/>
  <c r="J50" i="15" s="1"/>
  <c r="J68" i="15" s="1"/>
  <c r="J43" i="15"/>
  <c r="J79" i="15"/>
  <c r="J86" i="15"/>
  <c r="J83" i="15" s="1"/>
  <c r="J141" i="15"/>
  <c r="J90" i="15"/>
  <c r="J49" i="15"/>
  <c r="J37" i="15"/>
  <c r="J38" i="15" s="1"/>
  <c r="J67" i="15" s="1"/>
  <c r="J74" i="15"/>
  <c r="J90" i="14"/>
  <c r="J86" i="14"/>
  <c r="J47" i="14"/>
  <c r="J43" i="14"/>
  <c r="J49" i="14"/>
  <c r="J45" i="14"/>
  <c r="J34" i="14"/>
  <c r="J141" i="14"/>
  <c r="J48" i="14"/>
  <c r="J44" i="14"/>
  <c r="J77" i="14"/>
  <c r="J78" i="14" s="1"/>
  <c r="J46" i="14"/>
  <c r="J42" i="14"/>
  <c r="J35" i="14"/>
  <c r="J74" i="14" s="1"/>
  <c r="J76" i="14"/>
  <c r="J79" i="14"/>
  <c r="J70" i="15" l="1"/>
  <c r="J142" i="15" s="1"/>
  <c r="J75" i="15"/>
  <c r="J80" i="15" s="1"/>
  <c r="J143" i="15" s="1"/>
  <c r="J89" i="15"/>
  <c r="J91" i="15"/>
  <c r="J88" i="15"/>
  <c r="J87" i="15"/>
  <c r="J75" i="14"/>
  <c r="J80" i="14" s="1"/>
  <c r="J143" i="14" s="1"/>
  <c r="J50" i="14"/>
  <c r="J68" i="14" s="1"/>
  <c r="J83" i="14"/>
  <c r="J36" i="14"/>
  <c r="E7" i="9"/>
  <c r="E8" i="9"/>
  <c r="G8" i="9" s="1"/>
  <c r="E9" i="9"/>
  <c r="E10" i="9"/>
  <c r="E11" i="9"/>
  <c r="E12" i="9"/>
  <c r="E13" i="9"/>
  <c r="E14" i="9"/>
  <c r="E15" i="9"/>
  <c r="E16" i="9"/>
  <c r="E17" i="9"/>
  <c r="E114" i="9"/>
  <c r="G114" i="9" s="1"/>
  <c r="E157" i="9"/>
  <c r="G157" i="9" s="1"/>
  <c r="E133" i="9"/>
  <c r="G133" i="9" s="1"/>
  <c r="E107" i="9"/>
  <c r="G107" i="9" s="1"/>
  <c r="E82" i="9"/>
  <c r="G82" i="9" s="1"/>
  <c r="E57" i="9"/>
  <c r="G57" i="9" s="1"/>
  <c r="E32" i="9"/>
  <c r="G32" i="9" s="1"/>
  <c r="E132" i="9"/>
  <c r="E134" i="9"/>
  <c r="E136" i="9"/>
  <c r="G136" i="9" s="1"/>
  <c r="E137" i="9"/>
  <c r="G137" i="9" s="1"/>
  <c r="E138" i="9"/>
  <c r="G138" i="9" s="1"/>
  <c r="E139" i="9"/>
  <c r="G139" i="9" s="1"/>
  <c r="E131" i="9"/>
  <c r="G131" i="9" s="1"/>
  <c r="J92" i="15" l="1"/>
  <c r="J89" i="14"/>
  <c r="J88" i="14"/>
  <c r="J91" i="14"/>
  <c r="J87" i="14"/>
  <c r="J37" i="14"/>
  <c r="J38" i="14" s="1"/>
  <c r="J67" i="14" s="1"/>
  <c r="J70" i="14" s="1"/>
  <c r="E166" i="9"/>
  <c r="G166" i="9" s="1"/>
  <c r="E165" i="9"/>
  <c r="G165" i="9" s="1"/>
  <c r="E164" i="9"/>
  <c r="G164" i="9" s="1"/>
  <c r="E163" i="9"/>
  <c r="G163" i="9" s="1"/>
  <c r="E162" i="9"/>
  <c r="G162" i="9" s="1"/>
  <c r="E161" i="9"/>
  <c r="G161" i="9" s="1"/>
  <c r="E160" i="9"/>
  <c r="G160" i="9" s="1"/>
  <c r="G14" i="9"/>
  <c r="G15" i="9"/>
  <c r="G16" i="9"/>
  <c r="G17" i="9"/>
  <c r="E113" i="9"/>
  <c r="G113" i="9" s="1"/>
  <c r="E110" i="9"/>
  <c r="G110" i="9" s="1"/>
  <c r="E105" i="9"/>
  <c r="G105" i="9" s="1"/>
  <c r="E109" i="9"/>
  <c r="G109" i="9" s="1"/>
  <c r="E86" i="9"/>
  <c r="G86" i="9" s="1"/>
  <c r="E85" i="9"/>
  <c r="G85" i="9" s="1"/>
  <c r="E88" i="9"/>
  <c r="G88" i="9" s="1"/>
  <c r="E62" i="9"/>
  <c r="G62" i="9" s="1"/>
  <c r="E61" i="9"/>
  <c r="G61" i="9" s="1"/>
  <c r="E37" i="9"/>
  <c r="G37" i="9" s="1"/>
  <c r="E36" i="9"/>
  <c r="G36" i="9" s="1"/>
  <c r="E95" i="9"/>
  <c r="E121" i="9"/>
  <c r="E125" i="9"/>
  <c r="E174" i="9"/>
  <c r="E171" i="9"/>
  <c r="E151" i="9"/>
  <c r="E126" i="9"/>
  <c r="E100" i="9"/>
  <c r="E76" i="9"/>
  <c r="E51" i="9"/>
  <c r="E26" i="9"/>
  <c r="E156" i="9"/>
  <c r="G156" i="9" s="1"/>
  <c r="E158" i="9"/>
  <c r="G158" i="9" s="1"/>
  <c r="E149" i="9"/>
  <c r="E141" i="9"/>
  <c r="G141" i="9" s="1"/>
  <c r="G132" i="9"/>
  <c r="E140" i="9"/>
  <c r="G140" i="9" s="1"/>
  <c r="G134" i="9"/>
  <c r="E124" i="9"/>
  <c r="E98" i="9"/>
  <c r="E74" i="9"/>
  <c r="E71" i="9"/>
  <c r="E75" i="9"/>
  <c r="E49" i="9"/>
  <c r="E46" i="9"/>
  <c r="E50" i="9"/>
  <c r="J93" i="15" l="1"/>
  <c r="J94" i="15" s="1"/>
  <c r="J104" i="15" s="1"/>
  <c r="J106" i="15" s="1"/>
  <c r="J142" i="14"/>
  <c r="J92" i="14"/>
  <c r="E177" i="9"/>
  <c r="G142" i="9"/>
  <c r="C202" i="9" s="1"/>
  <c r="E127" i="9"/>
  <c r="E77" i="9"/>
  <c r="C187" i="9" s="1"/>
  <c r="G167" i="9"/>
  <c r="C203" i="9" s="1"/>
  <c r="J144" i="15" l="1"/>
  <c r="J93" i="14"/>
  <c r="J94" i="14" s="1"/>
  <c r="J104" i="14" s="1"/>
  <c r="J106" i="14" s="1"/>
  <c r="G143" i="9"/>
  <c r="J111" i="8" s="1"/>
  <c r="G168" i="9"/>
  <c r="J111" i="3" s="1"/>
  <c r="J144" i="14" l="1"/>
  <c r="G13" i="9"/>
  <c r="E116" i="9"/>
  <c r="G116" i="9" s="1"/>
  <c r="E90" i="9"/>
  <c r="G90" i="9" s="1"/>
  <c r="E66" i="9"/>
  <c r="G66" i="9" s="1"/>
  <c r="E41" i="9"/>
  <c r="G41" i="9" s="1"/>
  <c r="E106" i="9"/>
  <c r="G106" i="9" s="1"/>
  <c r="E111" i="9"/>
  <c r="G111" i="9" s="1"/>
  <c r="E115" i="9"/>
  <c r="G115" i="9" s="1"/>
  <c r="E112" i="9"/>
  <c r="G112" i="9" s="1"/>
  <c r="E108" i="9"/>
  <c r="G108" i="9" s="1"/>
  <c r="E84" i="9"/>
  <c r="G84" i="9" s="1"/>
  <c r="E81" i="9"/>
  <c r="G81" i="9" s="1"/>
  <c r="E87" i="9"/>
  <c r="G87" i="9" s="1"/>
  <c r="E89" i="9"/>
  <c r="G89" i="9" s="1"/>
  <c r="E83" i="9"/>
  <c r="G83" i="9" s="1"/>
  <c r="E47" i="9"/>
  <c r="E59" i="9"/>
  <c r="G59" i="9" s="1"/>
  <c r="E56" i="9"/>
  <c r="G56" i="9" s="1"/>
  <c r="E60" i="9"/>
  <c r="G60" i="9" s="1"/>
  <c r="E63" i="9"/>
  <c r="G63" i="9" s="1"/>
  <c r="E65" i="9"/>
  <c r="G65" i="9" s="1"/>
  <c r="E64" i="9"/>
  <c r="G64" i="9" s="1"/>
  <c r="E58" i="9"/>
  <c r="G58" i="9" s="1"/>
  <c r="E35" i="9"/>
  <c r="G35" i="9" s="1"/>
  <c r="G7" i="9"/>
  <c r="G31" i="9"/>
  <c r="E34" i="9"/>
  <c r="G34" i="9" s="1"/>
  <c r="E39" i="9"/>
  <c r="G39" i="9" s="1"/>
  <c r="E40" i="9"/>
  <c r="G40" i="9" s="1"/>
  <c r="E38" i="9"/>
  <c r="G38" i="9" s="1"/>
  <c r="E33" i="9"/>
  <c r="G33" i="9" s="1"/>
  <c r="D203" i="9"/>
  <c r="D202" i="9"/>
  <c r="G12" i="9"/>
  <c r="G11" i="9"/>
  <c r="G9" i="9"/>
  <c r="G10" i="9"/>
  <c r="J23" i="13"/>
  <c r="I134" i="4"/>
  <c r="I134" i="3"/>
  <c r="J23" i="6"/>
  <c r="J54" i="6" s="1"/>
  <c r="J54" i="13" l="1"/>
  <c r="J24" i="13"/>
  <c r="E52" i="9"/>
  <c r="C186" i="9" s="1"/>
  <c r="G117" i="9"/>
  <c r="G18" i="9"/>
  <c r="G91" i="9"/>
  <c r="G67" i="9"/>
  <c r="C199" i="9" s="1"/>
  <c r="D199" i="9" s="1"/>
  <c r="G42" i="9"/>
  <c r="J23" i="8"/>
  <c r="J54" i="8" s="1"/>
  <c r="C194" i="9" l="1"/>
  <c r="D194" i="9" s="1"/>
  <c r="G194" i="9" s="1"/>
  <c r="C195" i="9"/>
  <c r="D195" i="9" s="1"/>
  <c r="G195" i="9" s="1"/>
  <c r="G92" i="9"/>
  <c r="J111" i="6" s="1"/>
  <c r="C200" i="9"/>
  <c r="D200" i="9" s="1"/>
  <c r="G118" i="9"/>
  <c r="J111" i="7" s="1"/>
  <c r="C201" i="9"/>
  <c r="D201" i="9" s="1"/>
  <c r="G43" i="9"/>
  <c r="C197" i="9"/>
  <c r="D197" i="9" s="1"/>
  <c r="G19" i="9"/>
  <c r="G68" i="9"/>
  <c r="J111" i="12" s="1"/>
  <c r="J23" i="4"/>
  <c r="J54" i="4" s="1"/>
  <c r="J23" i="3"/>
  <c r="J54" i="3" s="1"/>
  <c r="J111" i="13" l="1"/>
  <c r="J111" i="14"/>
  <c r="J111" i="4"/>
  <c r="J111" i="15"/>
  <c r="J23" i="12"/>
  <c r="J54" i="12" s="1"/>
  <c r="I134" i="13"/>
  <c r="I50" i="13"/>
  <c r="J99" i="13" s="1"/>
  <c r="J100" i="13" s="1"/>
  <c r="J105" i="13" s="1"/>
  <c r="I134" i="12"/>
  <c r="I50" i="12"/>
  <c r="J99" i="12" s="1"/>
  <c r="J100" i="12" s="1"/>
  <c r="J105" i="12" s="1"/>
  <c r="J28" i="12" l="1"/>
  <c r="J63" i="12"/>
  <c r="J69" i="12" s="1"/>
  <c r="J24" i="12"/>
  <c r="J28" i="13"/>
  <c r="E150" i="9"/>
  <c r="E146" i="9"/>
  <c r="E99" i="9"/>
  <c r="E22" i="9"/>
  <c r="E24" i="9"/>
  <c r="E23" i="9"/>
  <c r="E2" i="9"/>
  <c r="G2" i="9" s="1"/>
  <c r="G3" i="9" s="1"/>
  <c r="I134" i="8"/>
  <c r="I50" i="8"/>
  <c r="J99" i="8" s="1"/>
  <c r="J100" i="8" s="1"/>
  <c r="J105" i="8" s="1"/>
  <c r="J28" i="8"/>
  <c r="I134" i="7"/>
  <c r="I50" i="7"/>
  <c r="J99" i="7" s="1"/>
  <c r="J100" i="7" s="1"/>
  <c r="J105" i="7" s="1"/>
  <c r="J28" i="7"/>
  <c r="I134" i="6"/>
  <c r="I50" i="6"/>
  <c r="J99" i="6" s="1"/>
  <c r="J100" i="6" s="1"/>
  <c r="J105" i="6" s="1"/>
  <c r="J28" i="6"/>
  <c r="I50" i="4"/>
  <c r="J28" i="4"/>
  <c r="I50" i="3"/>
  <c r="J99" i="3" s="1"/>
  <c r="J100" i="3" s="1"/>
  <c r="J105" i="3" s="1"/>
  <c r="J28" i="3"/>
  <c r="E152" i="9" l="1"/>
  <c r="E101" i="9"/>
  <c r="C188" i="9" s="1"/>
  <c r="E27" i="9"/>
  <c r="J29" i="12"/>
  <c r="J29" i="13"/>
  <c r="J99" i="4"/>
  <c r="J100" i="4" s="1"/>
  <c r="J105" i="4" s="1"/>
  <c r="D187" i="9"/>
  <c r="G187" i="9" s="1"/>
  <c r="E53" i="9"/>
  <c r="C189" i="9"/>
  <c r="D189" i="9" s="1"/>
  <c r="G189" i="9" s="1"/>
  <c r="J63" i="3"/>
  <c r="J69" i="3" s="1"/>
  <c r="J24" i="3"/>
  <c r="J29" i="3" s="1"/>
  <c r="J63" i="4"/>
  <c r="J69" i="4" s="1"/>
  <c r="J24" i="4"/>
  <c r="J29" i="4" s="1"/>
  <c r="J63" i="6"/>
  <c r="J69" i="6" s="1"/>
  <c r="J24" i="6"/>
  <c r="J29" i="6" s="1"/>
  <c r="J63" i="7"/>
  <c r="J69" i="7" s="1"/>
  <c r="J24" i="7"/>
  <c r="J29" i="7" s="1"/>
  <c r="J63" i="8"/>
  <c r="J69" i="8" s="1"/>
  <c r="J24" i="8"/>
  <c r="J29" i="8" s="1"/>
  <c r="J110" i="4" l="1"/>
  <c r="J110" i="15"/>
  <c r="J79" i="12"/>
  <c r="J76" i="12"/>
  <c r="J90" i="12"/>
  <c r="J77" i="12"/>
  <c r="J78" i="12" s="1"/>
  <c r="J90" i="4"/>
  <c r="J79" i="4"/>
  <c r="J77" i="4"/>
  <c r="J78" i="4" s="1"/>
  <c r="J76" i="4"/>
  <c r="J90" i="13"/>
  <c r="J90" i="6"/>
  <c r="J77" i="6"/>
  <c r="J79" i="6"/>
  <c r="J76" i="6"/>
  <c r="J76" i="3"/>
  <c r="J79" i="3"/>
  <c r="J77" i="3"/>
  <c r="J78" i="3" s="1"/>
  <c r="J90" i="3"/>
  <c r="J79" i="8"/>
  <c r="J90" i="8"/>
  <c r="J77" i="8"/>
  <c r="J76" i="8"/>
  <c r="J79" i="7"/>
  <c r="J77" i="7"/>
  <c r="J78" i="7" s="1"/>
  <c r="J76" i="7"/>
  <c r="J90" i="7"/>
  <c r="C184" i="9"/>
  <c r="C185" i="9"/>
  <c r="D185" i="9" s="1"/>
  <c r="G185" i="9" s="1"/>
  <c r="J35" i="13"/>
  <c r="J63" i="13"/>
  <c r="J69" i="13" s="1"/>
  <c r="J34" i="4"/>
  <c r="E102" i="9"/>
  <c r="J110" i="6" s="1"/>
  <c r="J43" i="12"/>
  <c r="J86" i="12"/>
  <c r="J49" i="12"/>
  <c r="J44" i="12"/>
  <c r="J34" i="12"/>
  <c r="J46" i="12"/>
  <c r="J35" i="12"/>
  <c r="J141" i="12"/>
  <c r="J45" i="12"/>
  <c r="J42" i="12"/>
  <c r="J48" i="12"/>
  <c r="J47" i="12"/>
  <c r="J86" i="13"/>
  <c r="J77" i="13"/>
  <c r="J78" i="13" s="1"/>
  <c r="J141" i="13"/>
  <c r="J47" i="13"/>
  <c r="J43" i="13"/>
  <c r="J49" i="13"/>
  <c r="J45" i="13"/>
  <c r="J79" i="13"/>
  <c r="J34" i="13"/>
  <c r="J42" i="13"/>
  <c r="J46" i="13"/>
  <c r="J48" i="13"/>
  <c r="J44" i="13"/>
  <c r="J76" i="13"/>
  <c r="J34" i="6"/>
  <c r="J78" i="6"/>
  <c r="E28" i="9"/>
  <c r="J78" i="8"/>
  <c r="C190" i="9"/>
  <c r="D190" i="9" s="1"/>
  <c r="G190" i="9" s="1"/>
  <c r="E153" i="9"/>
  <c r="J110" i="8" s="1"/>
  <c r="D186" i="9"/>
  <c r="G186" i="9" s="1"/>
  <c r="E78" i="9"/>
  <c r="J110" i="12" s="1"/>
  <c r="D188" i="9"/>
  <c r="G188" i="9" s="1"/>
  <c r="E128" i="9"/>
  <c r="J110" i="7" s="1"/>
  <c r="J141" i="7"/>
  <c r="J86" i="7"/>
  <c r="J48" i="7"/>
  <c r="J46" i="7"/>
  <c r="J44" i="7"/>
  <c r="J42" i="7"/>
  <c r="J35" i="7"/>
  <c r="J49" i="7"/>
  <c r="J45" i="7"/>
  <c r="J34" i="7"/>
  <c r="J47" i="7"/>
  <c r="J43" i="7"/>
  <c r="J48" i="3"/>
  <c r="J46" i="3"/>
  <c r="J44" i="3"/>
  <c r="J42" i="3"/>
  <c r="J35" i="3"/>
  <c r="J47" i="3"/>
  <c r="J43" i="3"/>
  <c r="J141" i="3"/>
  <c r="J86" i="3"/>
  <c r="J49" i="3"/>
  <c r="J45" i="3"/>
  <c r="J34" i="3"/>
  <c r="C191" i="9"/>
  <c r="D191" i="9" s="1"/>
  <c r="G191" i="9" s="1"/>
  <c r="E178" i="9"/>
  <c r="J110" i="3" s="1"/>
  <c r="J48" i="8"/>
  <c r="J46" i="8"/>
  <c r="J44" i="8"/>
  <c r="J42" i="8"/>
  <c r="J35" i="8"/>
  <c r="J141" i="8"/>
  <c r="J86" i="8"/>
  <c r="J49" i="8"/>
  <c r="J45" i="8"/>
  <c r="J34" i="8"/>
  <c r="J47" i="8"/>
  <c r="J43" i="8"/>
  <c r="J48" i="6"/>
  <c r="J46" i="6"/>
  <c r="J44" i="6"/>
  <c r="J42" i="6"/>
  <c r="J35" i="6"/>
  <c r="J74" i="6" s="1"/>
  <c r="J141" i="6"/>
  <c r="J86" i="6"/>
  <c r="J49" i="6"/>
  <c r="J45" i="6"/>
  <c r="J43" i="6"/>
  <c r="J47" i="6"/>
  <c r="J48" i="4"/>
  <c r="J46" i="4"/>
  <c r="J44" i="4"/>
  <c r="J42" i="4"/>
  <c r="J35" i="4"/>
  <c r="J47" i="4"/>
  <c r="J43" i="4"/>
  <c r="J141" i="4"/>
  <c r="J86" i="4"/>
  <c r="J49" i="4"/>
  <c r="J45" i="4"/>
  <c r="J110" i="13" l="1"/>
  <c r="J110" i="14"/>
  <c r="D184" i="9"/>
  <c r="G184" i="9" s="1"/>
  <c r="J74" i="13"/>
  <c r="J75" i="13" s="1"/>
  <c r="J80" i="13" s="1"/>
  <c r="J143" i="13" s="1"/>
  <c r="J74" i="12"/>
  <c r="J75" i="12" s="1"/>
  <c r="J74" i="7"/>
  <c r="J74" i="8"/>
  <c r="J75" i="8" s="1"/>
  <c r="J80" i="8" s="1"/>
  <c r="J143" i="8" s="1"/>
  <c r="J74" i="4"/>
  <c r="J74" i="3"/>
  <c r="J75" i="3" s="1"/>
  <c r="J36" i="3"/>
  <c r="J37" i="3" s="1"/>
  <c r="J38" i="3" s="1"/>
  <c r="J67" i="3" s="1"/>
  <c r="J36" i="12"/>
  <c r="J37" i="12" s="1"/>
  <c r="J83" i="12"/>
  <c r="J89" i="12" s="1"/>
  <c r="J50" i="12"/>
  <c r="J68" i="12" s="1"/>
  <c r="J36" i="13"/>
  <c r="J37" i="13" s="1"/>
  <c r="J38" i="13" s="1"/>
  <c r="J67" i="13" s="1"/>
  <c r="J83" i="13"/>
  <c r="J88" i="13" s="1"/>
  <c r="J50" i="13"/>
  <c r="J68" i="13" s="1"/>
  <c r="J36" i="4"/>
  <c r="J37" i="4" s="1"/>
  <c r="J38" i="4" s="1"/>
  <c r="J67" i="4" s="1"/>
  <c r="J75" i="6"/>
  <c r="J80" i="6" s="1"/>
  <c r="J143" i="6" s="1"/>
  <c r="J36" i="7"/>
  <c r="J37" i="7" s="1"/>
  <c r="J38" i="7" s="1"/>
  <c r="J67" i="7" s="1"/>
  <c r="J83" i="3"/>
  <c r="J91" i="3" s="1"/>
  <c r="J50" i="7"/>
  <c r="J68" i="7" s="1"/>
  <c r="J83" i="7"/>
  <c r="J83" i="4"/>
  <c r="J87" i="4" s="1"/>
  <c r="J50" i="4"/>
  <c r="J68" i="4" s="1"/>
  <c r="J36" i="6"/>
  <c r="J83" i="6"/>
  <c r="J87" i="6" s="1"/>
  <c r="J50" i="6"/>
  <c r="J68" i="6" s="1"/>
  <c r="J36" i="8"/>
  <c r="J83" i="8"/>
  <c r="J50" i="8"/>
  <c r="J68" i="8" s="1"/>
  <c r="J50" i="3"/>
  <c r="J68" i="3" s="1"/>
  <c r="J80" i="12" l="1"/>
  <c r="J143" i="12" s="1"/>
  <c r="J38" i="12"/>
  <c r="J67" i="12" s="1"/>
  <c r="J70" i="12" s="1"/>
  <c r="J142" i="12" s="1"/>
  <c r="J91" i="8"/>
  <c r="J87" i="8"/>
  <c r="J88" i="7"/>
  <c r="J91" i="7"/>
  <c r="J87" i="7"/>
  <c r="J88" i="8"/>
  <c r="J89" i="8"/>
  <c r="J87" i="12"/>
  <c r="J91" i="12"/>
  <c r="J87" i="3"/>
  <c r="J88" i="3"/>
  <c r="J88" i="12"/>
  <c r="J89" i="13"/>
  <c r="J91" i="13"/>
  <c r="J70" i="13"/>
  <c r="J142" i="13" s="1"/>
  <c r="J87" i="13"/>
  <c r="J91" i="6"/>
  <c r="J88" i="6"/>
  <c r="J91" i="4"/>
  <c r="J88" i="4"/>
  <c r="J70" i="7"/>
  <c r="J142" i="7" s="1"/>
  <c r="J37" i="8"/>
  <c r="J38" i="8" s="1"/>
  <c r="J67" i="8" s="1"/>
  <c r="J70" i="8" s="1"/>
  <c r="J89" i="6"/>
  <c r="J70" i="4"/>
  <c r="J70" i="3"/>
  <c r="J80" i="3"/>
  <c r="J143" i="3" s="1"/>
  <c r="J37" i="6"/>
  <c r="J38" i="6" s="1"/>
  <c r="J67" i="6" s="1"/>
  <c r="J70" i="6" s="1"/>
  <c r="J75" i="4"/>
  <c r="J80" i="4" s="1"/>
  <c r="J143" i="4" s="1"/>
  <c r="J89" i="4"/>
  <c r="J89" i="7"/>
  <c r="J75" i="7"/>
  <c r="J80" i="7" s="1"/>
  <c r="J89" i="3"/>
  <c r="J92" i="12" l="1"/>
  <c r="J93" i="12" s="1"/>
  <c r="J94" i="12" s="1"/>
  <c r="J104" i="12" s="1"/>
  <c r="J106" i="12" s="1"/>
  <c r="J144" i="12" s="1"/>
  <c r="J92" i="13"/>
  <c r="J93" i="13" s="1"/>
  <c r="J94" i="13" s="1"/>
  <c r="J104" i="13" s="1"/>
  <c r="J106" i="13" s="1"/>
  <c r="J144" i="13" s="1"/>
  <c r="J92" i="7"/>
  <c r="J93" i="7" s="1"/>
  <c r="J94" i="7" s="1"/>
  <c r="J104" i="7" s="1"/>
  <c r="J106" i="7" s="1"/>
  <c r="J143" i="7"/>
  <c r="J142" i="6"/>
  <c r="J142" i="8"/>
  <c r="J92" i="3"/>
  <c r="J92" i="4"/>
  <c r="J92" i="8"/>
  <c r="J142" i="3"/>
  <c r="J142" i="4"/>
  <c r="J92" i="6"/>
  <c r="J144" i="7" l="1"/>
  <c r="J93" i="4"/>
  <c r="J94" i="4" s="1"/>
  <c r="J104" i="4" s="1"/>
  <c r="J106" i="4" s="1"/>
  <c r="J93" i="3"/>
  <c r="J94" i="3" s="1"/>
  <c r="J104" i="3" s="1"/>
  <c r="J106" i="3" s="1"/>
  <c r="J93" i="6"/>
  <c r="J94" i="6" s="1"/>
  <c r="J104" i="6" s="1"/>
  <c r="J106" i="6" s="1"/>
  <c r="J93" i="8"/>
  <c r="J94" i="8" s="1"/>
  <c r="J104" i="8" s="1"/>
  <c r="J106" i="8" s="1"/>
  <c r="J144" i="8" l="1"/>
  <c r="J144" i="3"/>
  <c r="J144" i="6"/>
  <c r="J144" i="4"/>
  <c r="G4" i="9"/>
  <c r="C181" i="9"/>
  <c r="B205" i="9" l="1"/>
  <c r="D205" i="9" s="1"/>
  <c r="D181" i="9"/>
  <c r="F181" i="9" s="1"/>
  <c r="G205" i="9" l="1"/>
  <c r="J112" i="14"/>
  <c r="J114" i="14" s="1"/>
  <c r="J112" i="15"/>
  <c r="J114" i="15" s="1"/>
  <c r="J112" i="13"/>
  <c r="J114" i="13" s="1"/>
  <c r="J112" i="7"/>
  <c r="J114" i="7" s="1"/>
  <c r="J112" i="6"/>
  <c r="J114" i="6" s="1"/>
  <c r="J112" i="4"/>
  <c r="J114" i="4" s="1"/>
  <c r="J112" i="8"/>
  <c r="J114" i="8" s="1"/>
  <c r="J112" i="3"/>
  <c r="J114" i="3" s="1"/>
  <c r="J112" i="12"/>
  <c r="J114" i="12" s="1"/>
  <c r="J145" i="15" l="1"/>
  <c r="J146" i="15" s="1"/>
  <c r="J118" i="15"/>
  <c r="J119" i="15" s="1"/>
  <c r="J120" i="15" s="1"/>
  <c r="J121" i="15" s="1"/>
  <c r="J145" i="14"/>
  <c r="J146" i="14" s="1"/>
  <c r="J118" i="14"/>
  <c r="J119" i="14" s="1"/>
  <c r="J120" i="14" s="1"/>
  <c r="J121" i="14" s="1"/>
  <c r="J122" i="14" s="1"/>
  <c r="J118" i="12"/>
  <c r="J119" i="12" s="1"/>
  <c r="J145" i="12"/>
  <c r="J146" i="12" s="1"/>
  <c r="J118" i="8"/>
  <c r="J119" i="8" s="1"/>
  <c r="J120" i="8" s="1"/>
  <c r="J121" i="8" s="1"/>
  <c r="J145" i="8"/>
  <c r="J146" i="8" s="1"/>
  <c r="J118" i="13"/>
  <c r="J119" i="13" s="1"/>
  <c r="J120" i="13" s="1"/>
  <c r="J121" i="13" s="1"/>
  <c r="J145" i="13"/>
  <c r="J146" i="13" s="1"/>
  <c r="J145" i="4"/>
  <c r="J146" i="4" s="1"/>
  <c r="J118" i="4"/>
  <c r="J119" i="4" s="1"/>
  <c r="J145" i="3"/>
  <c r="J146" i="3" s="1"/>
  <c r="J118" i="3"/>
  <c r="J119" i="3" s="1"/>
  <c r="J120" i="3" s="1"/>
  <c r="J121" i="3" s="1"/>
  <c r="J122" i="3" s="1"/>
  <c r="J145" i="6"/>
  <c r="J146" i="6" s="1"/>
  <c r="J118" i="6"/>
  <c r="J119" i="6" s="1"/>
  <c r="J118" i="7"/>
  <c r="J119" i="7" s="1"/>
  <c r="J145" i="7"/>
  <c r="J146" i="7" s="1"/>
  <c r="J122" i="15" l="1"/>
  <c r="J126" i="15" s="1"/>
  <c r="J126" i="14"/>
  <c r="J131" i="14"/>
  <c r="J125" i="14"/>
  <c r="J122" i="13"/>
  <c r="J125" i="13" s="1"/>
  <c r="J126" i="3"/>
  <c r="J125" i="3"/>
  <c r="J131" i="3"/>
  <c r="J120" i="4"/>
  <c r="J121" i="4" s="1"/>
  <c r="J122" i="4" s="1"/>
  <c r="J122" i="8"/>
  <c r="J120" i="12"/>
  <c r="J121" i="12" s="1"/>
  <c r="J122" i="12" s="1"/>
  <c r="J120" i="6"/>
  <c r="J121" i="6" s="1"/>
  <c r="J122" i="6" s="1"/>
  <c r="J120" i="7"/>
  <c r="J121" i="7" s="1"/>
  <c r="J134" i="14" l="1"/>
  <c r="J125" i="15"/>
  <c r="J134" i="15" s="1"/>
  <c r="J131" i="15"/>
  <c r="J132" i="14"/>
  <c r="J147" i="14" s="1"/>
  <c r="J148" i="14" s="1"/>
  <c r="J134" i="3"/>
  <c r="J131" i="13"/>
  <c r="J126" i="13"/>
  <c r="J131" i="4"/>
  <c r="J126" i="4"/>
  <c r="J125" i="4"/>
  <c r="J125" i="12"/>
  <c r="J131" i="12"/>
  <c r="J126" i="12"/>
  <c r="J125" i="8"/>
  <c r="J126" i="8"/>
  <c r="J131" i="8"/>
  <c r="J125" i="6"/>
  <c r="J126" i="6"/>
  <c r="J131" i="6"/>
  <c r="J122" i="7"/>
  <c r="J132" i="3"/>
  <c r="J147" i="3" s="1"/>
  <c r="J148" i="3" s="1"/>
  <c r="C24" i="10" s="1"/>
  <c r="E24" i="10" s="1"/>
  <c r="G24" i="10" s="1"/>
  <c r="I24" i="10" s="1"/>
  <c r="J132" i="15" l="1"/>
  <c r="J147" i="15" s="1"/>
  <c r="J148" i="15" s="1"/>
  <c r="J134" i="12"/>
  <c r="J132" i="13"/>
  <c r="J147" i="13" s="1"/>
  <c r="J148" i="13" s="1"/>
  <c r="J134" i="13"/>
  <c r="J134" i="6"/>
  <c r="J132" i="6"/>
  <c r="J147" i="6" s="1"/>
  <c r="J148" i="6" s="1"/>
  <c r="C21" i="10" s="1"/>
  <c r="E21" i="10" s="1"/>
  <c r="G21" i="10" s="1"/>
  <c r="I21" i="10" s="1"/>
  <c r="J132" i="12"/>
  <c r="J147" i="12" s="1"/>
  <c r="J148" i="12" s="1"/>
  <c r="C20" i="10" s="1"/>
  <c r="E20" i="10" s="1"/>
  <c r="G20" i="10" s="1"/>
  <c r="I20" i="10" s="1"/>
  <c r="J134" i="8"/>
  <c r="J132" i="8"/>
  <c r="J147" i="8" s="1"/>
  <c r="J148" i="8" s="1"/>
  <c r="C22" i="10" s="1"/>
  <c r="E22" i="10" s="1"/>
  <c r="G22" i="10" s="1"/>
  <c r="I22" i="10" s="1"/>
  <c r="J134" i="4"/>
  <c r="J132" i="4"/>
  <c r="J147" i="4" s="1"/>
  <c r="J148" i="4" s="1"/>
  <c r="J131" i="7"/>
  <c r="J126" i="7"/>
  <c r="J125" i="7"/>
  <c r="C16" i="10" l="1"/>
  <c r="E16" i="10" s="1"/>
  <c r="G16" i="10" s="1"/>
  <c r="I16" i="10" s="1"/>
  <c r="C18" i="10"/>
  <c r="E18" i="10" s="1"/>
  <c r="G18" i="10" s="1"/>
  <c r="I18" i="10" s="1"/>
  <c r="C17" i="10"/>
  <c r="E17" i="10" s="1"/>
  <c r="G17" i="10" s="1"/>
  <c r="I17" i="10" s="1"/>
  <c r="C19" i="10"/>
  <c r="E19" i="10" s="1"/>
  <c r="G19" i="10" s="1"/>
  <c r="I19" i="10" s="1"/>
  <c r="J134" i="7"/>
  <c r="J132" i="7"/>
  <c r="J147" i="7" s="1"/>
  <c r="J148" i="7" s="1"/>
  <c r="C23" i="10" l="1"/>
  <c r="E23" i="10" s="1"/>
  <c r="G23" i="10" s="1"/>
  <c r="I23" i="10" s="1"/>
  <c r="I25" i="10" l="1"/>
  <c r="G25" i="10"/>
  <c r="G30" i="10" s="1"/>
</calcChain>
</file>

<file path=xl/sharedStrings.xml><?xml version="1.0" encoding="utf-8"?>
<sst xmlns="http://schemas.openxmlformats.org/spreadsheetml/2006/main" count="2737" uniqueCount="316">
  <si>
    <t>Nº do processo:</t>
  </si>
  <si>
    <t>Licitação nº:</t>
  </si>
  <si>
    <t>Dia:</t>
  </si>
  <si>
    <t>DISCRIMINAÇÃO DOS SERVIÇOS (DADOS REFERENTES À CONTRATAÇÃO)</t>
  </si>
  <si>
    <t>A</t>
  </si>
  <si>
    <t>Data de apresentação da proposta (dia/mês/ano)</t>
  </si>
  <si>
    <t>B</t>
  </si>
  <si>
    <t>Município/UF</t>
  </si>
  <si>
    <t>Pelotas/RS</t>
  </si>
  <si>
    <t>C</t>
  </si>
  <si>
    <t>Ano do Acordo, Convenção ou Dissídio Coletivo</t>
  </si>
  <si>
    <t>D</t>
  </si>
  <si>
    <t>Número de meses de execução contratual</t>
  </si>
  <si>
    <r>
      <rPr>
        <b/>
        <sz val="15"/>
        <rFont val="Arial"/>
        <family val="2"/>
        <charset val="1"/>
      </rPr>
      <t xml:space="preserve">1. MÓDULOS 
</t>
    </r>
    <r>
      <rPr>
        <b/>
        <sz val="12"/>
        <rFont val="Arial"/>
        <family val="2"/>
        <charset val="1"/>
      </rPr>
      <t xml:space="preserve">Mão de obra
</t>
    </r>
    <r>
      <rPr>
        <b/>
        <sz val="11"/>
        <rFont val="Arial"/>
        <family val="2"/>
        <charset val="1"/>
      </rPr>
      <t>Mão de obra vinculada à execução contratual</t>
    </r>
  </si>
  <si>
    <t>Dados para composição dos custos referente à mão de obra</t>
  </si>
  <si>
    <t>Tipo de Serviço (mesmo serviço com características distintas)</t>
  </si>
  <si>
    <t>Manutenção Predial</t>
  </si>
  <si>
    <t>Classificação Brasileira de Ocupações (CBO)</t>
  </si>
  <si>
    <t>Salário Normativo da Categoria Profissional - para a jornada de 44 h/sem</t>
  </si>
  <si>
    <t>Categoria Profissional (vinculada à execução contratual)</t>
  </si>
  <si>
    <t>Auxiliar de Manutenção Predial</t>
  </si>
  <si>
    <t>Data-Base da Categoria (dia/mês/ano)</t>
  </si>
  <si>
    <t>Módulo 1: Composição da Remuneração</t>
  </si>
  <si>
    <t xml:space="preserve">Composição da Remuneração </t>
  </si>
  <si>
    <t>Percentual
(R$)</t>
  </si>
  <si>
    <t xml:space="preserve">Valor
(R$) </t>
  </si>
  <si>
    <t xml:space="preserve">Adicional de Periculosidade </t>
  </si>
  <si>
    <t xml:space="preserve">Adicional Noturno </t>
  </si>
  <si>
    <t>Adicional de Hora Noturna Reduzida</t>
  </si>
  <si>
    <t>E</t>
  </si>
  <si>
    <t xml:space="preserve">Adicional de Hora Extra no Feriado Trabalhado </t>
  </si>
  <si>
    <t>Adicional de Insalubridade</t>
  </si>
  <si>
    <t xml:space="preserve">Total </t>
  </si>
  <si>
    <t>Módulo 2 – Encargos e Benefícios Anuais, Mensais e Diários</t>
  </si>
  <si>
    <t>Submódulo 2.1 – 13º (décimo terceiro) Salário e Adicional de Férias</t>
  </si>
  <si>
    <t>2.1</t>
  </si>
  <si>
    <r>
      <rPr>
        <b/>
        <sz val="11"/>
        <rFont val="Arial"/>
        <family val="2"/>
        <charset val="1"/>
      </rPr>
      <t>13º (décimo terceiro) Salário</t>
    </r>
    <r>
      <rPr>
        <b/>
        <sz val="11"/>
        <color rgb="FFFF0000"/>
        <rFont val="Arial"/>
        <family val="2"/>
        <charset val="1"/>
      </rPr>
      <t xml:space="preserve"> </t>
    </r>
    <r>
      <rPr>
        <b/>
        <sz val="11"/>
        <rFont val="Arial"/>
        <family val="2"/>
        <charset val="1"/>
      </rPr>
      <t>e Adicional de Férias</t>
    </r>
  </si>
  <si>
    <t>Valor (R$)</t>
  </si>
  <si>
    <r>
      <rPr>
        <b/>
        <sz val="10"/>
        <rFont val="Arial"/>
        <family val="2"/>
        <charset val="1"/>
      </rPr>
      <t>13º (décimo terceiro) Salário</t>
    </r>
    <r>
      <rPr>
        <b/>
        <sz val="11"/>
        <color rgb="FF000000"/>
        <rFont val="Arial"/>
        <family val="2"/>
        <charset val="1"/>
      </rPr>
      <t xml:space="preserve"> </t>
    </r>
    <r>
      <rPr>
        <b/>
        <sz val="8"/>
        <color rgb="FFFF0000"/>
        <rFont val="Arial"/>
        <family val="2"/>
        <charset val="1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</si>
  <si>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  <family val="2"/>
        <charset val="1"/>
      </rPr>
      <t>Adicional de Férias</t>
    </r>
    <r>
      <rPr>
        <b/>
        <sz val="10"/>
        <color rgb="FF009900"/>
        <rFont val="Arial"/>
        <family val="2"/>
        <charset val="1"/>
      </rPr>
      <t xml:space="preserve"> </t>
    </r>
    <r>
      <rPr>
        <b/>
        <sz val="8"/>
        <color rgb="FFFF0000"/>
        <rFont val="Arial"/>
        <family val="2"/>
        <charset val="1"/>
      </rPr>
      <t>Obrigatória a cotação de 3,025% sobre o valor do Módulo 1 – Composição da Remuneração, conforme Anexo XII da IN 5/17 (Férias + Adicional = 9,075% + 3,025% = 12,10%)</t>
    </r>
  </si>
  <si>
    <t>Total</t>
  </si>
  <si>
    <t>Incidência dos encargos do Submódulo 2.2 sobre o total do Submódulo 2.1</t>
  </si>
  <si>
    <t>Submódulo 2.2 - Encargos Previdenciários (GPS), Fundo de Garantia por Tempo de Serviço (FGTS) e outras contribuições</t>
  </si>
  <si>
    <t>2.2</t>
  </si>
  <si>
    <t>GPS, FGTS e outras contribuições</t>
  </si>
  <si>
    <t>Percentual (%)</t>
  </si>
  <si>
    <t>Valor
 (R$)</t>
  </si>
  <si>
    <t>INSS</t>
  </si>
  <si>
    <t>Salário Educação</t>
  </si>
  <si>
    <t xml:space="preserve">RAT x FAP
</t>
  </si>
  <si>
    <t>RAT =</t>
  </si>
  <si>
    <t xml:space="preserve"> FAP =</t>
  </si>
  <si>
    <t>SESC ou SESI</t>
  </si>
  <si>
    <t>SENAC ou SENAI</t>
  </si>
  <si>
    <t>F</t>
  </si>
  <si>
    <t>SEBRAE</t>
  </si>
  <si>
    <t>G</t>
  </si>
  <si>
    <t>INCRA</t>
  </si>
  <si>
    <t>H</t>
  </si>
  <si>
    <t>FGTS</t>
  </si>
  <si>
    <t>Submódulo 2.3 – Benefícios Mensais e Diários</t>
  </si>
  <si>
    <t>2.3</t>
  </si>
  <si>
    <t>Benefícios Mensais e Diários</t>
  </si>
  <si>
    <t>-</t>
  </si>
  <si>
    <t>Quadro-Resumo do Módulo 2 – Encargos e Benefícios Anuais, Mensais e Diários</t>
  </si>
  <si>
    <t>Encargos e Benefícios Anuais, Mensais e Diários</t>
  </si>
  <si>
    <t>13º (décimo terceiro) Salário e Adicional de Férias</t>
  </si>
  <si>
    <t>Módulo 3 - Provisão para Rescisão</t>
  </si>
  <si>
    <t xml:space="preserve">DEMONSTRATIVO DAS ALÍQUOTAS DE CUSTO ANTES E APÓS A LEI 13.932/2019 </t>
  </si>
  <si>
    <t>Provisão para Rescisão</t>
  </si>
  <si>
    <t>Valor  (R$)</t>
  </si>
  <si>
    <t>ANTES DA LEI 13.932/2019</t>
  </si>
  <si>
    <t>DEPOIS DA LEI 13.932/2019</t>
  </si>
  <si>
    <r>
      <rPr>
        <b/>
        <sz val="10"/>
        <rFont val="Arial"/>
        <family val="2"/>
        <charset val="1"/>
      </rPr>
      <t xml:space="preserve">Aviso Prévio Indenizado     </t>
    </r>
    <r>
      <rPr>
        <b/>
        <sz val="8"/>
        <color rgb="FFFF0000"/>
        <rFont val="Arial"/>
        <family val="2"/>
        <charset val="1"/>
      </rPr>
      <t>Aviso-prévio indenizado     Cálculo do valor = {Rem/12 + 13º/12=(Rem/12)/12 + Férias/12=(Rem/12)/12 + (1/3xFérias)/12=1/3x[(Rem/12)/12]} x (30/30=1) x 1% de rotatividade anual - Os reflexos de 13º, F e 1/3F são referentes a 1 mês de APInd - Na prorrogação, poderão ser considerados 3 dias conforme Lei nº 12.506/2011, dependendo da análise do nº de ocorrências deste evento no período</t>
    </r>
  </si>
  <si>
    <t>MULTA FGTS E 10% CONTRIBUIÇAO SOBRE O AVISO PRÉVIO INDENIZADO</t>
  </si>
  <si>
    <t>MULTA FGTS  SOBRE O AVISO PRÉVIO INDENIZADO</t>
  </si>
  <si>
    <t>Incidência do FGTS sobre o Aviso Prévio Indenizado</t>
  </si>
  <si>
    <t>FGTS x API =[8% x( 40%+10%)] x [(1+1/12+1/12+(1/3*1/12)] x *5%*100 = 0,24%</t>
  </si>
  <si>
    <t>FGTS x API =(8% x 40%) x [(1+1/12+1/12+(1/3*1/12)] x *5%*100 = 0,19%</t>
  </si>
  <si>
    <t xml:space="preserve">Incidência dos encargos do Submódulo 2.2 sobre o Aviso Prévio Trabalhado         </t>
  </si>
  <si>
    <t>MULTA FGTS E 10% CONTRIBUIÇAO SOBRE O AVISO PRÉVIO TRABALHADO</t>
  </si>
  <si>
    <t>MULTA FGTS SOBRE O AVISO PRÉVIO TRABALHADO</t>
  </si>
  <si>
    <t>FGTS x APT =[8% x( 40%+10%)] x [(1+1/12+1/12+(1/3*1/12)] x*100 = 4,76%</t>
  </si>
  <si>
    <t>FGTS x APT =(8% x 40%) x [(1+1/12+1/12+(1/3*1/12)] x 100 = 3,81%</t>
  </si>
  <si>
    <t>Módulo 4 - Custo de Reposição do Profissional Ausente</t>
  </si>
  <si>
    <t>Soma das Alíquotas = 0,24% + 4,76% = 5%</t>
  </si>
  <si>
    <t>Soma das Alíquotas = 0,19% + 3,81% = 4%</t>
  </si>
  <si>
    <t>Base de cálculo para o Custo de Reposição do Profissional Ausente (substituto): BCCPA = Rem + 13º + Férias + 1/3Férias</t>
  </si>
  <si>
    <t>4.1</t>
  </si>
  <si>
    <t>Substituto nas Ausências Legais</t>
  </si>
  <si>
    <t>Incidência dos encargos do Submódulo 2.2 sobre o  total do Submódulo 4.1</t>
  </si>
  <si>
    <t xml:space="preserve">4.2 </t>
  </si>
  <si>
    <t>Substituto na Intrajornada</t>
  </si>
  <si>
    <t>Incidência dos encargos do Submódulo 2.2 sobre o total do Submódulo 4.2</t>
  </si>
  <si>
    <t>Quadro-Resumo do Módulo 4 – Custo de Reposição do Profissional Ausente</t>
  </si>
  <si>
    <t>Custo de Reposição do Profissional Ausente</t>
  </si>
  <si>
    <t>Ausências Legais</t>
  </si>
  <si>
    <t>4.2</t>
  </si>
  <si>
    <t>Intrajornada</t>
  </si>
  <si>
    <t>Módulo 5 – Insumos Diversos</t>
  </si>
  <si>
    <t>Insumos diversos</t>
  </si>
  <si>
    <t xml:space="preserve">Uniformes </t>
  </si>
  <si>
    <t xml:space="preserve">Equipamentos </t>
  </si>
  <si>
    <t xml:space="preserve">Outros (especificar) </t>
  </si>
  <si>
    <t>0.00</t>
  </si>
  <si>
    <t>Módulo 6 -  Custos Indiretos, Lucro e Tributos</t>
  </si>
  <si>
    <t xml:space="preserve">Custos Indiretos, Lucro e Tributos </t>
  </si>
  <si>
    <t>Valor
(R$)</t>
  </si>
  <si>
    <t>BASE DE CÁLCULO DOS CUSTOS INDIRETOS</t>
  </si>
  <si>
    <t>Custos Indiretos</t>
  </si>
  <si>
    <t>BASE DE CÁLCULO DO LUCRO</t>
  </si>
  <si>
    <t>Lucro</t>
  </si>
  <si>
    <t>BASE DE CÁLCULO DOS TRIBUTOS</t>
  </si>
  <si>
    <t>Tributos</t>
  </si>
  <si>
    <t>C.1    Tributos Federais (especificar)</t>
  </si>
  <si>
    <r>
      <rPr>
        <b/>
        <sz val="10"/>
        <rFont val="Arial"/>
        <family val="2"/>
        <charset val="1"/>
      </rPr>
      <t xml:space="preserve">  a) Cofins  </t>
    </r>
    <r>
      <rPr>
        <sz val="10"/>
        <color rgb="FFFF0000"/>
        <rFont val="Arial"/>
        <family val="2"/>
        <charset val="1"/>
      </rPr>
      <t>(depende do regime de tributação - utilizada a hipótese de Lucro Real)</t>
    </r>
  </si>
  <si>
    <r>
      <rPr>
        <b/>
        <sz val="10"/>
        <rFont val="Arial"/>
        <family val="2"/>
        <charset val="1"/>
      </rPr>
      <t xml:space="preserve">  b) PIS </t>
    </r>
    <r>
      <rPr>
        <sz val="10"/>
        <color rgb="FFFF0000"/>
        <rFont val="Arial"/>
        <family val="2"/>
        <charset val="1"/>
      </rPr>
      <t>(depende do regime de tributação - utilizada a hipótese de Lucro Real)</t>
    </r>
  </si>
  <si>
    <t xml:space="preserve"> c) IRPJ</t>
  </si>
  <si>
    <t xml:space="preserve"> d) CSLL</t>
  </si>
  <si>
    <t>C.2   Tributos Estaduais (especificar)</t>
  </si>
  <si>
    <t>C.3   Tributos Municipais (especificar):</t>
  </si>
  <si>
    <t xml:space="preserve">Percentual Total e Valor Total de Tributos  </t>
  </si>
  <si>
    <t>Cálculo dos Tributos</t>
  </si>
  <si>
    <t xml:space="preserve">                  Base de Cálculo para os Tributos</t>
  </si>
  <si>
    <t xml:space="preserve"> = ( ---------------------------------------------------------------- ) x Alíquota do Tributo</t>
  </si>
  <si>
    <t xml:space="preserve">         1 - (Total de Tributos em % dividido por 100)</t>
  </si>
  <si>
    <t xml:space="preserve">
2. QUADRO-RESUMO DO CUSTO POR EMPREGADO
</t>
  </si>
  <si>
    <t xml:space="preserve">                          Mão de obra vinculada à execução contratual (valor por empregado)</t>
  </si>
  <si>
    <t>Módulo 1 - Composição da Remuneração</t>
  </si>
  <si>
    <t>Módulo 3 – Provisão para Rescisão</t>
  </si>
  <si>
    <t>Módulo 4 – Custo de Reposição do Profissional Ausente</t>
  </si>
  <si>
    <t xml:space="preserve">Módulo 5 - Insumo Diversos </t>
  </si>
  <si>
    <t>Subtotal (A + B + C + D + E)</t>
  </si>
  <si>
    <t>Módulo 6 - Custos Indiretos, Lucro e Tributos</t>
  </si>
  <si>
    <t>Valor Total por Empregado</t>
  </si>
  <si>
    <t xml:space="preserve">Dia: </t>
  </si>
  <si>
    <t xml:space="preserve">Adicional de Insalubridade </t>
  </si>
  <si>
    <t>RAT x FAP</t>
  </si>
  <si>
    <t xml:space="preserve">  a) ISS               (Lei Ordinária 5.147/2005 - Prefeitura de Pelotas/RS</t>
  </si>
  <si>
    <t>EQUIPAMENTOS</t>
  </si>
  <si>
    <t>Unidade</t>
  </si>
  <si>
    <t>Quantidade a disponibilizar</t>
  </si>
  <si>
    <t>Depreciação (em meses)</t>
  </si>
  <si>
    <t>Quantidade Anual</t>
  </si>
  <si>
    <t>Valor Unitário</t>
  </si>
  <si>
    <t>Custo Anual</t>
  </si>
  <si>
    <t>Ponto biométrico</t>
  </si>
  <si>
    <t>pç</t>
  </si>
  <si>
    <t xml:space="preserve">CUSTO ANUAL DOS EQUIPAMENTOS </t>
  </si>
  <si>
    <t xml:space="preserve">CUSTO MENSAL DOS EQUIPAMENTOS </t>
  </si>
  <si>
    <t>UNIFORMES - Eletricista</t>
  </si>
  <si>
    <t>par</t>
  </si>
  <si>
    <t>CUSTO ANUAL DOS UNIFORMES PARA 1 ELETRICISTA</t>
  </si>
  <si>
    <t>CUSTO MENSAL DOS UNIFORMES PARA 1 ELETRICISTA</t>
  </si>
  <si>
    <t>QUADRO RESUMO</t>
  </si>
  <si>
    <t>CUSTO ANUAL</t>
  </si>
  <si>
    <t>CUSTO MENSAL</t>
  </si>
  <si>
    <t>Custo Mensal por Funcionário</t>
  </si>
  <si>
    <t>UNIFORMES</t>
  </si>
  <si>
    <t>Eletricista</t>
  </si>
  <si>
    <t>Pedreiro</t>
  </si>
  <si>
    <t>TOTAIS</t>
  </si>
  <si>
    <t>Quantidade da mão de obra alocada na prestação dos serviços</t>
  </si>
  <si>
    <t>OBS.: Pesquisa de preços realizado no Painel de preços do Governo Federal pelo site: http://paineldeprecos.planejamento.gov.br/</t>
  </si>
  <si>
    <t xml:space="preserve"> VALOR MENSAL DOS SERVIÇOS</t>
  </si>
  <si>
    <t>Tipo de serviço (A)</t>
  </si>
  <si>
    <t xml:space="preserve">Valor Proposto  por Empregado  (B) </t>
  </si>
  <si>
    <t xml:space="preserve">Qtde. de Empregados por Posto (C) </t>
  </si>
  <si>
    <t xml:space="preserve">Valor Proposto  por Posto  (D) = (B x C) </t>
  </si>
  <si>
    <t xml:space="preserve">Qtde. de  Postos  (E) </t>
  </si>
  <si>
    <t xml:space="preserve">Valor Total do Serviço (F) = (D x E) </t>
  </si>
  <si>
    <t>Global</t>
  </si>
  <si>
    <t>I</t>
  </si>
  <si>
    <t>II</t>
  </si>
  <si>
    <t>III</t>
  </si>
  <si>
    <t>V</t>
  </si>
  <si>
    <t>VI</t>
  </si>
  <si>
    <t>Valor Mensal dos Serviços</t>
  </si>
  <si>
    <t xml:space="preserve">QUADRO DEMONSTRATIVO DO VALOR GLOBAL DA PROPOSTA </t>
  </si>
  <si>
    <t>Valor mensal do serviço</t>
  </si>
  <si>
    <t>Número de meses do Contrato</t>
  </si>
  <si>
    <r>
      <rPr>
        <b/>
        <sz val="10"/>
        <rFont val="Arial"/>
        <family val="2"/>
        <charset val="1"/>
      </rPr>
      <t>Valor Global do Proposta</t>
    </r>
    <r>
      <rPr>
        <sz val="10"/>
        <rFont val="Arial"/>
        <family val="2"/>
        <charset val="1"/>
      </rPr>
      <t xml:space="preserve"> (Valor mensal do serviço x  nº de meses do contrato).</t>
    </r>
  </si>
  <si>
    <t>23341.000967.2021-69</t>
  </si>
  <si>
    <r>
      <t xml:space="preserve">Salário-Base </t>
    </r>
    <r>
      <rPr>
        <b/>
        <sz val="10"/>
        <color rgb="FFFF0000"/>
        <rFont val="Arial"/>
        <family val="2"/>
        <charset val="1"/>
      </rPr>
      <t xml:space="preserve">(valor para somente 1 Aux. de Manutenção Predial - 44h/semana) 
</t>
    </r>
    <r>
      <rPr>
        <b/>
        <sz val="10"/>
        <rFont val="Arial"/>
        <family val="2"/>
        <charset val="1"/>
      </rPr>
      <t xml:space="preserve">         </t>
    </r>
  </si>
  <si>
    <t>Substituto na cobertura de Férias</t>
  </si>
  <si>
    <r>
      <t xml:space="preserve">Substituto na cobertura de Ausência por acidente de trabalho </t>
    </r>
    <r>
      <rPr>
        <b/>
        <sz val="10"/>
        <color rgb="FFFF0000"/>
        <rFont val="Arial"/>
        <family val="2"/>
        <charset val="1"/>
      </rPr>
      <t>Cálculo do valor  = {[(</t>
    </r>
    <r>
      <rPr>
        <b/>
        <sz val="10"/>
        <color rgb="FF0000FF"/>
        <rFont val="Arial"/>
        <family val="2"/>
        <charset val="1"/>
      </rPr>
      <t>BCCPA</t>
    </r>
    <r>
      <rPr>
        <b/>
        <sz val="10"/>
        <color rgb="FFFF0000"/>
        <rFont val="Arial"/>
        <family val="2"/>
        <charset val="1"/>
      </rPr>
      <t>/30)x15dias]/12}x0,78%</t>
    </r>
  </si>
  <si>
    <r>
      <t xml:space="preserve">Substituto na cobertura de Licença-Paternidade </t>
    </r>
    <r>
      <rPr>
        <b/>
        <sz val="10"/>
        <color rgb="FFFF0000"/>
        <rFont val="Arial"/>
        <family val="2"/>
        <charset val="1"/>
      </rPr>
      <t>Cálculo do valor = {[(</t>
    </r>
    <r>
      <rPr>
        <b/>
        <sz val="10"/>
        <color rgb="FF0000FF"/>
        <rFont val="Arial"/>
        <family val="2"/>
        <charset val="1"/>
      </rPr>
      <t>BCCPA</t>
    </r>
    <r>
      <rPr>
        <b/>
        <sz val="10"/>
        <color rgb="FFFF0000"/>
        <rFont val="Arial"/>
        <family val="2"/>
        <charset val="1"/>
      </rPr>
      <t>/30)x5dias]/12}x1,5%</t>
    </r>
  </si>
  <si>
    <t>Submódulo 4.2 – Substituto na Intrajornada</t>
  </si>
  <si>
    <t>Substituto na cobertura de Intervalo para repouso ou alimentação</t>
  </si>
  <si>
    <t>7152-10</t>
  </si>
  <si>
    <t>5143-10</t>
  </si>
  <si>
    <t xml:space="preserve"> RS000047/2020 - SINDUSCON</t>
  </si>
  <si>
    <t>1° de maio</t>
  </si>
  <si>
    <r>
      <t xml:space="preserve">Transporte                                              </t>
    </r>
    <r>
      <rPr>
        <b/>
        <sz val="10"/>
        <color rgb="FFFF0000"/>
        <rFont val="Arial"/>
        <family val="2"/>
        <charset val="1"/>
      </rPr>
      <t xml:space="preserve"> Cálculo do valor: [(2xVTx22) – (6%xSB)]</t>
    </r>
  </si>
  <si>
    <r>
      <t xml:space="preserve">Substituto na cobertura de Ausências Legais      </t>
    </r>
    <r>
      <rPr>
        <b/>
        <sz val="10"/>
        <color rgb="FFFF0000"/>
        <rFont val="Arial"/>
        <family val="2"/>
        <charset val="1"/>
      </rPr>
      <t>Cálculo do valor = [(</t>
    </r>
    <r>
      <rPr>
        <b/>
        <sz val="10"/>
        <color rgb="FF0000FF"/>
        <rFont val="Arial"/>
        <family val="2"/>
        <charset val="1"/>
      </rPr>
      <t>BCCPA</t>
    </r>
    <r>
      <rPr>
        <b/>
        <sz val="10"/>
        <color rgb="FFFF0000"/>
        <rFont val="Arial"/>
        <family val="2"/>
        <charset val="1"/>
      </rPr>
      <t>/30)x2,96dias]/12</t>
    </r>
  </si>
  <si>
    <r>
      <t xml:space="preserve">Substituto na cobertura de Afastamento Maternidade </t>
    </r>
    <r>
      <rPr>
        <b/>
        <sz val="10"/>
        <color rgb="FFFF0000"/>
        <rFont val="Arial"/>
        <family val="2"/>
        <charset val="1"/>
      </rPr>
      <t>Cálculo do valor = {[(</t>
    </r>
    <r>
      <rPr>
        <b/>
        <sz val="10"/>
        <color rgb="FF0000FF"/>
        <rFont val="Arial"/>
        <family val="2"/>
        <charset val="1"/>
      </rPr>
      <t>Rem</t>
    </r>
    <r>
      <rPr>
        <b/>
        <sz val="10"/>
        <color rgb="FFFF0000"/>
        <rFont val="Arial"/>
        <family val="2"/>
        <charset val="1"/>
      </rPr>
      <t>+1/3</t>
    </r>
    <r>
      <rPr>
        <b/>
        <sz val="10"/>
        <color rgb="FF0000FF"/>
        <rFont val="Arial"/>
        <family val="2"/>
        <charset val="1"/>
      </rPr>
      <t>Rem</t>
    </r>
    <r>
      <rPr>
        <b/>
        <sz val="10"/>
        <color rgb="FFFF0000"/>
        <rFont val="Arial"/>
        <family val="2"/>
        <charset val="1"/>
      </rPr>
      <t>)/12]x(4/12)}x2%</t>
    </r>
  </si>
  <si>
    <t>Auxílio Educação (cláusula 13 da CCT 2020)   MTE: RS000047/2020</t>
  </si>
  <si>
    <r>
      <t xml:space="preserve">Auxílio-Refeição/Alimentação </t>
    </r>
    <r>
      <rPr>
        <b/>
        <sz val="10"/>
        <color rgb="FFFF0000"/>
        <rFont val="Arial"/>
        <family val="2"/>
        <charset val="1"/>
      </rPr>
      <t>Cálculo do valor = [(22xVA)x(1-</t>
    </r>
    <r>
      <rPr>
        <b/>
        <sz val="10"/>
        <color rgb="FF0000FF"/>
        <rFont val="Arial"/>
        <family val="2"/>
        <charset val="1"/>
      </rPr>
      <t>0,19</t>
    </r>
    <r>
      <rPr>
        <b/>
        <sz val="10"/>
        <color rgb="FFFF0000"/>
        <rFont val="Arial"/>
        <family val="2"/>
        <charset val="1"/>
      </rPr>
      <t>)]</t>
    </r>
  </si>
  <si>
    <r>
      <t xml:space="preserve">Aviso Prévio Indenizado     </t>
    </r>
    <r>
      <rPr>
        <b/>
        <sz val="8"/>
        <color rgb="FFFF0000"/>
        <rFont val="Arial"/>
        <family val="2"/>
        <charset val="1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</si>
  <si>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t xml:space="preserve">Aviso Prévio Trabalhado                 (negociar extinção/redução na 1ª prorrogação)
</t>
    </r>
    <r>
      <rPr>
        <b/>
        <sz val="10"/>
        <color rgb="FFFF0000"/>
        <rFont val="Arial"/>
        <family val="2"/>
        <charset val="1"/>
      </rPr>
      <t>Cálculo do valor= [(Rem/30)x7]/12 meses do contratox90% dos empregados - ao final do contrato</t>
    </r>
  </si>
  <si>
    <t>Pintor</t>
  </si>
  <si>
    <t>7166-10</t>
  </si>
  <si>
    <r>
      <t>Seguro contra riscos de acidente de trabalho (</t>
    </r>
    <r>
      <rPr>
        <b/>
        <sz val="10"/>
        <color rgb="FFFF0000"/>
        <rFont val="Arial"/>
        <family val="2"/>
      </rPr>
      <t>Não Consta na CCT MTE: RS000047/2020</t>
    </r>
    <r>
      <rPr>
        <b/>
        <sz val="10"/>
        <rFont val="Arial"/>
        <family val="2"/>
        <charset val="1"/>
      </rPr>
      <t>)</t>
    </r>
  </si>
  <si>
    <r>
      <t xml:space="preserve">Substituto na cobertura de Ausência por doença         </t>
    </r>
    <r>
      <rPr>
        <b/>
        <sz val="10"/>
        <color rgb="FFFF0000"/>
        <rFont val="Arial"/>
        <family val="2"/>
        <charset val="1"/>
      </rPr>
      <t>Cálculo do valor = [(</t>
    </r>
    <r>
      <rPr>
        <b/>
        <sz val="10"/>
        <color rgb="FF0000FF"/>
        <rFont val="Arial"/>
        <family val="2"/>
        <charset val="1"/>
      </rPr>
      <t>BCCPA</t>
    </r>
    <r>
      <rPr>
        <b/>
        <sz val="10"/>
        <color rgb="FFFF0000"/>
        <rFont val="Arial"/>
        <family val="2"/>
        <charset val="1"/>
      </rPr>
      <t>)/30)x5dias]/12</t>
    </r>
  </si>
  <si>
    <t>UNIFORMES - Pedreiro</t>
  </si>
  <si>
    <r>
      <t xml:space="preserve">Substituto na cobertura de Licença-Paternidade </t>
    </r>
    <r>
      <rPr>
        <b/>
        <sz val="10"/>
        <color rgb="FFFF0000"/>
        <rFont val="Arial"/>
        <family val="2"/>
      </rPr>
      <t>Cálculo do valor = {[(BCCPA/30)x5dias]/12}x1,5%</t>
    </r>
  </si>
  <si>
    <r>
      <t xml:space="preserve">  a) Cofins  </t>
    </r>
    <r>
      <rPr>
        <sz val="10"/>
        <color rgb="FFFF0000"/>
        <rFont val="Arial"/>
        <family val="2"/>
        <charset val="1"/>
      </rPr>
      <t>(depende do regime de tributação - utilizada a hipótese de Lucro Real)</t>
    </r>
  </si>
  <si>
    <r>
      <t xml:space="preserve">  b) PIS </t>
    </r>
    <r>
      <rPr>
        <sz val="10"/>
        <color rgb="FFFF0000"/>
        <rFont val="Arial"/>
        <family val="2"/>
        <charset val="1"/>
      </rPr>
      <t>(depende do regime de tributação - utilizada a hipótese de Lucro Real)</t>
    </r>
  </si>
  <si>
    <t xml:space="preserve">  a) ISS               (Lei Ordinária 5.147/2005 - Prefeitura de Pelotas/RS)</t>
  </si>
  <si>
    <t>7156-10</t>
  </si>
  <si>
    <t>RS000047/2020 - SINDUSCON</t>
  </si>
  <si>
    <t>Servente</t>
  </si>
  <si>
    <t xml:space="preserve">MANUTENÇÃO PREDIAL - Regime de Tributação: Lucro Real </t>
  </si>
  <si>
    <t>MANUTENÇÃO PREDIAL - Regime de Tributação: Lucro Real</t>
  </si>
  <si>
    <t xml:space="preserve">Serralheiro </t>
  </si>
  <si>
    <t>7244-40</t>
  </si>
  <si>
    <t xml:space="preserve">  A.1) Valor da passagem do transporte coletivo no município de prestação dos serviços: </t>
  </si>
  <si>
    <t xml:space="preserve">  A.2) Quantidade de passagens por dia por empregado:</t>
  </si>
  <si>
    <t xml:space="preserve">  A.3) Quantidade de dias do mês de recebimento de passagens</t>
  </si>
  <si>
    <t xml:space="preserve">  B.2) Quantidade de dias do mês de recebimento de auxílio-alimentação</t>
  </si>
  <si>
    <t>UNIFORMES - Marceneiro</t>
  </si>
  <si>
    <t>Marceneiro</t>
  </si>
  <si>
    <r>
      <t xml:space="preserve">Salário-Base </t>
    </r>
    <r>
      <rPr>
        <b/>
        <sz val="10"/>
        <color rgb="FFFF0000"/>
        <rFont val="Arial"/>
        <family val="2"/>
        <charset val="1"/>
      </rPr>
      <t xml:space="preserve">(valor para somente 1 Pedreiro - 44h/semana) 
</t>
    </r>
    <r>
      <rPr>
        <b/>
        <sz val="10"/>
        <rFont val="Arial"/>
        <family val="2"/>
        <charset val="1"/>
      </rPr>
      <t xml:space="preserve">         </t>
    </r>
  </si>
  <si>
    <r>
      <t xml:space="preserve">Multa do FGTS e contribuição social sobre o Aviso Prévio Trabalhado </t>
    </r>
    <r>
      <rPr>
        <b/>
        <sz val="8"/>
        <color rgb="FFFF0000"/>
        <rFont val="Arial"/>
        <family val="2"/>
        <charset val="1"/>
      </rPr>
      <t>Obrigatória a cotação de 3,81% sobre o valor do Módulo 1 – Composição da Remuneração, conforme Anexo XII da IN Seges nº 5/2017 (3,81%+0,19% = 4,0%) - (Lei 13.932, de 11 de dezembro de 2019)</t>
    </r>
  </si>
  <si>
    <t>Servente de Obras</t>
  </si>
  <si>
    <t>7170-20</t>
  </si>
  <si>
    <t>7711-05</t>
  </si>
  <si>
    <t>IV</t>
  </si>
  <si>
    <t>VII</t>
  </si>
  <si>
    <t>Aux. Manut. Predial</t>
  </si>
  <si>
    <t>Serralheiro</t>
  </si>
  <si>
    <t>QUADRO-RESUMO DOS SERVIÇOS - Regime de Tributação: Lucro Real</t>
  </si>
  <si>
    <t>UNIFORMES - Serralheiro</t>
  </si>
  <si>
    <t>CUSTO MENSAL DOS UNIFORMES PARA 1 MARCENEIRO</t>
  </si>
  <si>
    <t>CUSTO ANUAL DOS UNIFORMES PARA 1 MARCENEIRO</t>
  </si>
  <si>
    <t>CUSTO MENSAL DOS UNIFORMES PARA 1 SERRALHEIRO</t>
  </si>
  <si>
    <t>CUSTO ANUAL DOS UNIFORMES PARA 1 SERRALHEIRO</t>
  </si>
  <si>
    <t>EPI's</t>
  </si>
  <si>
    <t>Óculos de proteção, lente incolor, confeccionado em policarbonato óptico, armação em nylon e haste com comprimento regulável, CA 10.346.</t>
  </si>
  <si>
    <t>unidade</t>
  </si>
  <si>
    <t>Máscara de proteção, tipo Pff2 P2, sem válvula, confeccionada em tecido, CA 38.510.</t>
  </si>
  <si>
    <t>Cinto de segurança, tipo paraquedista , confeccionado em fita de poliéster, ajuste peitoral e com almofada para proteção lombar, (com tabalarte), CA 35.520.</t>
  </si>
  <si>
    <t>Capacete de segurança, cor cinza, confeccionado em polietileno, espuma hipoalérgica, tipo boné (aba frontal) com carneira sem jugular CA 29.792.</t>
  </si>
  <si>
    <t>Luva de segurança, confeccionada em tecido de algodão e tricotada em 3 fios, palma com pigmentos  antiderrapantes de PVC, punho com elástico CA 34.491.</t>
  </si>
  <si>
    <t>Luva de segurança, tipo vaqueta cano curto, com reforço, confeccionada em vaqueta natural, e elástico no dorso, CA 30.837 .</t>
  </si>
  <si>
    <t>Botina de segurança com elástico lateral, confeccionado em couro lixado, CA 32.807.</t>
  </si>
  <si>
    <t>Protetor auricular tipo plug, de silicone, composto de 3 flanges, com cordão de algodão; CA 29847.</t>
  </si>
  <si>
    <t>EPI's Eletricista</t>
  </si>
  <si>
    <t>EPI's Pedreiro</t>
  </si>
  <si>
    <t>CUSTO ANUAL DOS EPI's PARA 1 PEDREIRO</t>
  </si>
  <si>
    <t>CUSTO MENSAL DOS EPI's 1 PEDREIRO</t>
  </si>
  <si>
    <t>CUSTO ANUAL DOS EPI's PARA 1 ELETRICISTA</t>
  </si>
  <si>
    <t>CUSTO MENSAL DOS EPI's 1 ELETRICISTA</t>
  </si>
  <si>
    <t>Camiseta de algodão manga curta com logotipo da empresa</t>
  </si>
  <si>
    <t>Camiseta de algodão manga longa com logotipo da empresa</t>
  </si>
  <si>
    <t>Blusa de Moletom com nome e logotipo da empresa, fechada, malha flanelada, composição 100% algodão, cor escura, decote redondo, com punho e barras em ribana profissional</t>
  </si>
  <si>
    <t>Calça de sarja/brim com costura reforçada, 2 bolsos frontais e 1 traseiro, elástico e cordinha</t>
  </si>
  <si>
    <t xml:space="preserve">Jaqueta (malha não colegial) escura e firme em nylon com forração de manta têxtil e tecido 100% poliéster, com gola normal, bolsos laterais e fechamento com zíper, com logotipo e nome da CONTRATADA; </t>
  </si>
  <si>
    <t>Pedreiro de Obras</t>
  </si>
  <si>
    <t>Pintor de Obras</t>
  </si>
  <si>
    <t>EPI's Pintor de Obras</t>
  </si>
  <si>
    <t>CUSTO ANUAL DOS EPI's PARA 1 PINTOR DE OBRAS</t>
  </si>
  <si>
    <t>CUSTO MENSAL DOS EPI's 1 PINTOR DE OBRAS</t>
  </si>
  <si>
    <t>UNIFORMES - Pintor de Obras</t>
  </si>
  <si>
    <t>UNIFORMES - Servente de Obras</t>
  </si>
  <si>
    <t>EPI's Servente de Obras</t>
  </si>
  <si>
    <t>EPI's Serralheiro</t>
  </si>
  <si>
    <t>Protetor Solar Fator 30, bisnaga 120 ml.</t>
  </si>
  <si>
    <t>Luva de segurança, tipo vaqueta cano longo com reforço, confeccionada em vaqueta natural, e elástico no dorso, CA 30.837 .</t>
  </si>
  <si>
    <t>Calça e Camisa (Jaleco) Manga Longa NR-10 Anti chama – ATPV 11 Cal/cm2 com C.A;</t>
  </si>
  <si>
    <t>EPI's Marceneiro</t>
  </si>
  <si>
    <t>EPI's Auxiliar de Manutenção Predial</t>
  </si>
  <si>
    <t>CUSTO ANUAL DOS EPI's PARA 1 AUX. MANUT. PREDIAL</t>
  </si>
  <si>
    <t>CUSTO MENSAL DOS EPI's 1 AUX. MANUT. PREDIAL</t>
  </si>
  <si>
    <t>UNIFORMES - Aux. Manutenção Predial</t>
  </si>
  <si>
    <t>CUSTO ANUAL DOS UNIFORMES PARA 1 AUX. MANUT. PREDIAL</t>
  </si>
  <si>
    <t>CUSTO MENSAL DOS UNIFORMES PARA 1 AUX. MANUT. PREDIAL</t>
  </si>
  <si>
    <t xml:space="preserve">Jaleco de tecido leve na cor escura e firme com logotipo da empresa </t>
  </si>
  <si>
    <t>CUSTO ANUAL DOS UNIFORMES PARA 1 PEDREIRO</t>
  </si>
  <si>
    <t>CUSTO MENSAL DOS UNIFORMES PARA 1 PEDREIRO</t>
  </si>
  <si>
    <t>CUSTO ANUAL DOS EPI's PARA 1 SERVENTE DE OBRAS</t>
  </si>
  <si>
    <t>CUSTO MENSAL DOS EPI's 1 SERVENTE DE OBRAS</t>
  </si>
  <si>
    <t>CUSTO ANUAL DOS UNIFORMES PARA 1 SERVENTE DE OBRAS</t>
  </si>
  <si>
    <t>CUSTO MENSAL DOS UNIFORMES PARA 1 SERVENTE DE OBRAS</t>
  </si>
  <si>
    <t>Avental de soldador,em raspa de couro, comprimento 1,20m, largura 70cm, inteiriço, sem emendas, com fivela e tira para ajuste.</t>
  </si>
  <si>
    <t>Luva de segurança para soldador, cano longo, confeccionada em raspa de couro reforçada, com forro em algodão, tipo 5 dedos, ambidestro.</t>
  </si>
  <si>
    <t xml:space="preserve">Perneira para soldador, confeccionada em raspa de couro, comprimento 45cm, com tiras ajustáveis por fivela. </t>
  </si>
  <si>
    <t>CUSTO ANUAL DOS UNIFORMES PARA 1 PINTOR DE OBRAS</t>
  </si>
  <si>
    <t>CUSTO MENSAL DOS UNIFORMES PARA 1 PINTOR DE OBRAS</t>
  </si>
  <si>
    <t>CUSTO ANUAL DOS EPI's PARA 1 SERRALHEIRO</t>
  </si>
  <si>
    <t>CUSTO MENSAL DOS EPI's 1 SERRALHEIRO</t>
  </si>
  <si>
    <t>Avental em raspa de couro, comprimento 1,20m, largura 60cm, inteiriço, sem emendas, com fivela e tira para ajuste.</t>
  </si>
  <si>
    <t>Protetor auricular tipo concha, para nível de ruído igual ou superior a 25 db, confeccionado em ABS, almofadas em espuma, CA 29.176.</t>
  </si>
  <si>
    <t>CUSTO ANUAL DOS EPI's PARA 1 MARCENEIRO</t>
  </si>
  <si>
    <t>CUSTO MENSAL DOS EPI's 1 MARCENEIRO</t>
  </si>
  <si>
    <t>Capa de chuva, fechamento com botões, com capuz, em pvc resistente.</t>
  </si>
  <si>
    <r>
      <t xml:space="preserve">Substituto na cobertura de Afastamento Maternidade </t>
    </r>
    <r>
      <rPr>
        <b/>
        <sz val="10"/>
        <color rgb="FFFF0000"/>
        <rFont val="Arial"/>
        <family val="2"/>
        <charset val="1"/>
      </rPr>
      <t>Cálculo do valor = {[(</t>
    </r>
    <r>
      <rPr>
        <b/>
        <sz val="10"/>
        <color rgb="FF0000FF"/>
        <rFont val="Arial"/>
        <family val="2"/>
        <charset val="1"/>
      </rPr>
      <t>Rem</t>
    </r>
    <r>
      <rPr>
        <b/>
        <sz val="10"/>
        <color rgb="FFFF0000"/>
        <rFont val="Arial"/>
        <family val="2"/>
        <charset val="1"/>
      </rPr>
      <t>+1/3</t>
    </r>
    <r>
      <rPr>
        <b/>
        <sz val="10"/>
        <color rgb="FF0000FF"/>
        <rFont val="Arial"/>
        <family val="2"/>
        <charset val="1"/>
      </rPr>
      <t>Rem</t>
    </r>
    <r>
      <rPr>
        <b/>
        <sz val="10"/>
        <color rgb="FFFF0000"/>
        <rFont val="Arial"/>
        <family val="2"/>
        <charset val="1"/>
      </rPr>
      <t>)/12]x(4/12)}x1%</t>
    </r>
  </si>
  <si>
    <r>
      <t xml:space="preserve">Salário-Base </t>
    </r>
    <r>
      <rPr>
        <b/>
        <sz val="10"/>
        <color rgb="FFFF0000"/>
        <rFont val="Arial"/>
        <family val="2"/>
        <charset val="1"/>
      </rPr>
      <t xml:space="preserve">(valor para somente 1 Eletricista - 44h/semana) </t>
    </r>
  </si>
  <si>
    <r>
      <t xml:space="preserve">Salário-Base </t>
    </r>
    <r>
      <rPr>
        <b/>
        <sz val="10"/>
        <color rgb="FFFF0000"/>
        <rFont val="Arial"/>
        <family val="2"/>
        <charset val="1"/>
      </rPr>
      <t xml:space="preserve">(valor para somente 1 Servente de Obras - 44h/semana) 
</t>
    </r>
    <r>
      <rPr>
        <b/>
        <sz val="10"/>
        <rFont val="Arial"/>
        <family val="2"/>
        <charset val="1"/>
      </rPr>
      <t xml:space="preserve">         </t>
    </r>
  </si>
  <si>
    <r>
      <t xml:space="preserve">Salário-Base </t>
    </r>
    <r>
      <rPr>
        <b/>
        <sz val="10"/>
        <color rgb="FFFF0000"/>
        <rFont val="Arial"/>
        <family val="2"/>
        <charset val="1"/>
      </rPr>
      <t>(valor para somente 1 Pintor - 44h/semana)</t>
    </r>
  </si>
  <si>
    <r>
      <t xml:space="preserve">Salário-Base </t>
    </r>
    <r>
      <rPr>
        <b/>
        <sz val="10"/>
        <color rgb="FFFF0000"/>
        <rFont val="Arial"/>
        <family val="2"/>
        <charset val="1"/>
      </rPr>
      <t xml:space="preserve">(valor para somente 1 Serralheiro - 44h/semana) 
</t>
    </r>
    <r>
      <rPr>
        <b/>
        <sz val="10"/>
        <rFont val="Arial"/>
        <family val="2"/>
        <charset val="1"/>
      </rPr>
      <t xml:space="preserve">         </t>
    </r>
  </si>
  <si>
    <r>
      <t>Salário-Base</t>
    </r>
    <r>
      <rPr>
        <b/>
        <sz val="10"/>
        <color rgb="FFFF0000"/>
        <rFont val="Arial"/>
        <family val="2"/>
        <charset val="1"/>
      </rPr>
      <t xml:space="preserve"> (valor para somente 1 Marceneiro - 44h/semana) </t>
    </r>
  </si>
  <si>
    <r>
      <t>13º (décimo terceiro) Salário</t>
    </r>
    <r>
      <rPr>
        <b/>
        <sz val="11"/>
        <color rgb="FF000000"/>
        <rFont val="Arial"/>
        <family val="2"/>
        <charset val="1"/>
      </rPr>
      <t xml:space="preserve"> </t>
    </r>
    <r>
      <rPr>
        <b/>
        <sz val="8"/>
        <color rgb="FFFF0000"/>
        <rFont val="Arial"/>
        <family val="2"/>
        <charset val="1"/>
      </rPr>
      <t>Obrigatória a cotação de 8,33% sobre o valor do Módulo 1 – Composição da Remuneração, conforme Anexo XII da IN 5/17</t>
    </r>
  </si>
  <si>
    <r>
      <t xml:space="preserve">Multa do FGTS e contribuição social sobre o Aviso Prévio Indenizado </t>
    </r>
    <r>
      <rPr>
        <b/>
        <sz val="8"/>
        <color rgb="FFFF0000"/>
        <rFont val="Arial"/>
        <family val="2"/>
        <charset val="1"/>
      </rPr>
      <t>Obrigatória a cotação de 0,19% sobre o valor do Módulo 1 – Composição da Remuneração, conforme Anexo XII da IN Seges nº 5/2017 (0,19% + 3,81%= 4,0%) - (Lei 13.932, de 11 de dezembro de 2019)</t>
    </r>
  </si>
  <si>
    <r>
      <t xml:space="preserve">Multa do FGTS sobre o Aviso Prévio Trabalhado </t>
    </r>
    <r>
      <rPr>
        <b/>
        <sz val="8"/>
        <color rgb="FFFF0000"/>
        <rFont val="Arial"/>
        <family val="2"/>
        <charset val="1"/>
      </rPr>
      <t>Obrigatória a cotação de 3,81% sobre o valor do Módulo 1 – Composição da Remuneração, conforme Anexo XII da IN Seges nº 5/2017 (3,81%+0,19% = 4,0%) - (Lei 13.932, de 11 de dezembro de 2019)</t>
    </r>
  </si>
  <si>
    <r>
      <t xml:space="preserve">Multa do FGTS sobre o Aviso Prévio Indenizado </t>
    </r>
    <r>
      <rPr>
        <b/>
        <sz val="8"/>
        <color rgb="FFFF0000"/>
        <rFont val="Arial"/>
        <family val="2"/>
        <charset val="1"/>
      </rPr>
      <t>Obrigatória a cotação de 0,19% sobre o valor do Módulo 1 – Composição da Remuneração, conforme Anexo XII da IN Seges nº 5/2017 (0,19% + 3,81%= 4,0%) - (Lei 13.932, de 11 de dezembro de 2019)</t>
    </r>
  </si>
  <si>
    <t>RS000047/2020 - SINDUSCON;</t>
  </si>
  <si>
    <t xml:space="preserve">  B.1) Valor do auxílio-alimentação (Não Consta na CCT MTE: RS000047/2020)</t>
  </si>
  <si>
    <t>Eletricista Reitoria</t>
  </si>
  <si>
    <t>Pedreiro Reitoria</t>
  </si>
  <si>
    <t>VIII</t>
  </si>
  <si>
    <t>IX</t>
  </si>
  <si>
    <t>Eletricista CaVG</t>
  </si>
  <si>
    <t>Pedreiro CaVG</t>
  </si>
  <si>
    <r>
      <rPr>
        <b/>
        <sz val="16"/>
        <color rgb="FFFF0000"/>
        <rFont val="Arial"/>
        <family val="2"/>
      </rPr>
      <t xml:space="preserve">ANEXO I </t>
    </r>
    <r>
      <rPr>
        <b/>
        <sz val="16"/>
        <color theme="1"/>
        <rFont val="Arial"/>
        <family val="2"/>
      </rPr>
      <t>do TR do</t>
    </r>
    <r>
      <rPr>
        <b/>
        <sz val="16"/>
        <color indexed="10"/>
        <rFont val="Arial"/>
        <family val="2"/>
      </rPr>
      <t xml:space="preserve"> </t>
    </r>
    <r>
      <rPr>
        <b/>
        <sz val="16"/>
        <color rgb="FFFF0000"/>
        <rFont val="Arial"/>
        <family val="2"/>
      </rPr>
      <t xml:space="preserve">Pregão IFSul nº XX/2022 - </t>
    </r>
    <r>
      <rPr>
        <b/>
        <sz val="16"/>
        <color rgb="FF0070C0"/>
        <rFont val="Arial"/>
        <family val="2"/>
      </rPr>
      <t xml:space="preserve">CONTA VINCULADA  </t>
    </r>
    <r>
      <rPr>
        <b/>
        <sz val="16"/>
        <color indexed="10"/>
        <rFont val="Arial"/>
        <family val="2"/>
      </rPr>
      <t xml:space="preserve">                                                        </t>
    </r>
    <r>
      <rPr>
        <b/>
        <sz val="16"/>
        <color theme="1"/>
        <rFont val="Arial"/>
        <family val="2"/>
      </rPr>
      <t>Câmpus Pelotas - Visconde da Graça</t>
    </r>
    <r>
      <rPr>
        <b/>
        <sz val="16"/>
        <color rgb="FF0000FF"/>
        <rFont val="Arial"/>
        <family val="2"/>
      </rPr>
      <t xml:space="preserve">
</t>
    </r>
    <r>
      <rPr>
        <b/>
        <sz val="16"/>
        <color rgb="FF000000"/>
        <rFont val="Arial"/>
        <family val="2"/>
      </rPr>
      <t xml:space="preserve">PLANILHA DE CUSTOS E FORMAÇÃO DE PREÇOS </t>
    </r>
    <r>
      <rPr>
        <b/>
        <sz val="16"/>
        <color rgb="FF800080"/>
        <rFont val="Arial"/>
        <family val="2"/>
      </rPr>
      <t xml:space="preserve"> </t>
    </r>
    <r>
      <rPr>
        <b/>
        <sz val="16"/>
        <rFont val="Arial"/>
        <family val="2"/>
      </rPr>
      <t xml:space="preserve"> </t>
    </r>
  </si>
  <si>
    <r>
      <rPr>
        <b/>
        <sz val="14"/>
        <color rgb="FFFF0000"/>
        <rFont val="Arial"/>
        <family val="2"/>
      </rPr>
      <t xml:space="preserve">ANEXO I </t>
    </r>
    <r>
      <rPr>
        <b/>
        <sz val="14"/>
        <color theme="1"/>
        <rFont val="Arial"/>
        <family val="2"/>
      </rPr>
      <t>do TR do</t>
    </r>
    <r>
      <rPr>
        <b/>
        <sz val="14"/>
        <color indexed="10"/>
        <rFont val="Arial"/>
        <family val="2"/>
      </rPr>
      <t xml:space="preserve"> </t>
    </r>
    <r>
      <rPr>
        <b/>
        <sz val="14"/>
        <color rgb="FFFF0000"/>
        <rFont val="Arial"/>
        <family val="2"/>
      </rPr>
      <t xml:space="preserve">Pregão IFSul nº XX/2022 - </t>
    </r>
    <r>
      <rPr>
        <b/>
        <sz val="14"/>
        <color rgb="FF0070C0"/>
        <rFont val="Arial"/>
        <family val="2"/>
      </rPr>
      <t xml:space="preserve">CONTA VINCULADA                                                    </t>
    </r>
    <r>
      <rPr>
        <b/>
        <sz val="14"/>
        <color theme="1"/>
        <rFont val="Arial"/>
        <family val="2"/>
      </rPr>
      <t>Câmpus Pelotas - Visconde da Graça</t>
    </r>
    <r>
      <rPr>
        <b/>
        <sz val="14"/>
        <color rgb="FF0000FF"/>
        <rFont val="Arial"/>
        <family val="2"/>
      </rPr>
      <t xml:space="preserve">
</t>
    </r>
    <r>
      <rPr>
        <b/>
        <sz val="14"/>
        <color rgb="FF000000"/>
        <rFont val="Arial"/>
        <family val="2"/>
      </rPr>
      <t xml:space="preserve">PLANILHA DE CUSTOS E FORMAÇÃO DE PREÇOS </t>
    </r>
    <r>
      <rPr>
        <b/>
        <sz val="14"/>
        <color rgb="FF800080"/>
        <rFont val="Arial"/>
        <family val="2"/>
      </rPr>
      <t xml:space="preserve"> </t>
    </r>
    <r>
      <rPr>
        <b/>
        <sz val="14"/>
        <rFont val="Arial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</si>
</sst>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8" formatCode="&quot;R$&quot;\ #,##0.00;[Red]\-&quot;R$&quot;\ #,##0.00"/>
    <numFmt numFmtId="43" formatCode="_-* #,##0.00_-;\-* #,##0.00_-;_-* &quot;-&quot;??_-;_-@_-"/>
    <numFmt numFmtId="164" formatCode="d/m/yyyy"/>
    <numFmt numFmtId="165" formatCode="&quot;R$&quot;#,##0.00"/>
    <numFmt numFmtId="166" formatCode="0.000%"/>
    <numFmt numFmtId="167" formatCode="0.0000"/>
    <numFmt numFmtId="168" formatCode="0.0000%"/>
    <numFmt numFmtId="169" formatCode="&quot;R$ &quot;#,##0.00"/>
    <numFmt numFmtId="170" formatCode="_(&quot;R$ &quot;* #,##0.00_);_(&quot;R$ &quot;* \(#,##0.00\);_(&quot;R$ &quot;* \-??_);_(@_)"/>
    <numFmt numFmtId="171" formatCode="_(* #,##0.00_);_(* \(#,##0.00\);_(* \-??_);_(@_)"/>
    <numFmt numFmtId="172" formatCode="0.0"/>
  </numFmts>
  <fonts count="54" x14ac:knownFonts="1">
    <font>
      <sz val="10"/>
      <name val="Arial"/>
      <family val="2"/>
      <charset val="1"/>
    </font>
    <font>
      <b/>
      <sz val="18"/>
      <color rgb="FF003366"/>
      <name val="Cambria"/>
      <family val="2"/>
      <charset val="1"/>
    </font>
    <font>
      <b/>
      <sz val="18"/>
      <color rgb="FF800080"/>
      <name val="Arial"/>
      <family val="2"/>
      <charset val="1"/>
    </font>
    <font>
      <b/>
      <sz val="10"/>
      <name val="Arial"/>
      <family val="2"/>
      <charset val="1"/>
    </font>
    <font>
      <b/>
      <sz val="10"/>
      <color rgb="FFFF0000"/>
      <name val="Arial"/>
      <family val="2"/>
      <charset val="1"/>
    </font>
    <font>
      <b/>
      <sz val="11"/>
      <name val="Arial"/>
      <family val="2"/>
      <charset val="1"/>
    </font>
    <font>
      <b/>
      <sz val="15"/>
      <name val="Arial"/>
      <family val="2"/>
      <charset val="1"/>
    </font>
    <font>
      <b/>
      <sz val="12"/>
      <name val="Arial"/>
      <family val="2"/>
      <charset val="1"/>
    </font>
    <font>
      <b/>
      <sz val="11"/>
      <color rgb="FFFF0000"/>
      <name val="Arial"/>
      <family val="2"/>
      <charset val="1"/>
    </font>
    <font>
      <b/>
      <sz val="11"/>
      <color rgb="FF000000"/>
      <name val="Arial"/>
      <family val="2"/>
      <charset val="1"/>
    </font>
    <font>
      <b/>
      <sz val="8"/>
      <color rgb="FFFF0000"/>
      <name val="Arial"/>
      <family val="2"/>
      <charset val="1"/>
    </font>
    <font>
      <b/>
      <sz val="10"/>
      <color rgb="FF000000"/>
      <name val="Arial"/>
      <family val="2"/>
      <charset val="1"/>
    </font>
    <font>
      <b/>
      <sz val="10"/>
      <color rgb="FF009900"/>
      <name val="Arial"/>
      <family val="2"/>
      <charset val="1"/>
    </font>
    <font>
      <b/>
      <sz val="9"/>
      <color rgb="FFFF0000"/>
      <name val="Arial"/>
      <family val="2"/>
      <charset val="1"/>
    </font>
    <font>
      <b/>
      <sz val="10"/>
      <color rgb="FF0000FF"/>
      <name val="Arial"/>
      <family val="2"/>
      <charset val="1"/>
    </font>
    <font>
      <b/>
      <strike/>
      <sz val="10"/>
      <color rgb="FF009900"/>
      <name val="Arial"/>
      <family val="2"/>
      <charset val="1"/>
    </font>
    <font>
      <b/>
      <sz val="11"/>
      <color rgb="FF0000FF"/>
      <name val="Arial"/>
      <family val="2"/>
      <charset val="1"/>
    </font>
    <font>
      <b/>
      <sz val="10"/>
      <name val="Arial"/>
      <family val="2"/>
    </font>
    <font>
      <sz val="10"/>
      <color rgb="FFFF0000"/>
      <name val="Arial"/>
      <family val="2"/>
      <charset val="1"/>
    </font>
    <font>
      <b/>
      <sz val="15"/>
      <color rgb="FF000080"/>
      <name val="Arial"/>
      <family val="2"/>
      <charset val="1"/>
    </font>
    <font>
      <b/>
      <sz val="10"/>
      <color rgb="FF000080"/>
      <name val="Arial"/>
      <family val="2"/>
      <charset val="1"/>
    </font>
    <font>
      <sz val="10"/>
      <color rgb="FF000000"/>
      <name val="Arial"/>
      <family val="2"/>
      <charset val="1"/>
    </font>
    <font>
      <b/>
      <sz val="14"/>
      <color rgb="FF000080"/>
      <name val="Arial"/>
      <family val="2"/>
      <charset val="1"/>
    </font>
    <font>
      <b/>
      <sz val="12"/>
      <color rgb="FF000080"/>
      <name val="Arial"/>
      <family val="2"/>
      <charset val="1"/>
    </font>
    <font>
      <b/>
      <sz val="15"/>
      <color rgb="FF0000FF"/>
      <name val="Arial"/>
      <family val="2"/>
      <charset val="1"/>
    </font>
    <font>
      <b/>
      <sz val="14"/>
      <color rgb="FF800080"/>
      <name val="Arial"/>
      <family val="2"/>
      <charset val="1"/>
    </font>
    <font>
      <sz val="10"/>
      <name val="Arial"/>
      <family val="2"/>
      <charset val="1"/>
    </font>
    <font>
      <b/>
      <sz val="8"/>
      <name val="Arial"/>
      <family val="2"/>
    </font>
    <font>
      <sz val="8"/>
      <name val="Arial"/>
      <family val="2"/>
    </font>
    <font>
      <b/>
      <sz val="8"/>
      <color theme="0"/>
      <name val="Arial"/>
      <family val="2"/>
    </font>
    <font>
      <b/>
      <sz val="8"/>
      <color rgb="FFC00000"/>
      <name val="Arial"/>
      <family val="2"/>
    </font>
    <font>
      <b/>
      <sz val="6"/>
      <name val="Arial"/>
      <family val="2"/>
    </font>
    <font>
      <b/>
      <sz val="6"/>
      <color theme="0"/>
      <name val="Arial"/>
      <family val="2"/>
    </font>
    <font>
      <sz val="6"/>
      <name val="Arial"/>
      <family val="2"/>
    </font>
    <font>
      <b/>
      <sz val="6"/>
      <color rgb="FFC00000"/>
      <name val="Arial"/>
      <family val="2"/>
    </font>
    <font>
      <b/>
      <sz val="16"/>
      <color indexed="10"/>
      <name val="Arial"/>
      <family val="2"/>
    </font>
    <font>
      <b/>
      <sz val="16"/>
      <color rgb="FF0000FF"/>
      <name val="Arial"/>
      <family val="2"/>
    </font>
    <font>
      <b/>
      <sz val="16"/>
      <color rgb="FF000000"/>
      <name val="Arial"/>
      <family val="2"/>
    </font>
    <font>
      <b/>
      <sz val="16"/>
      <color rgb="FF80008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16"/>
      <color rgb="FFFF0000"/>
      <name val="Arial"/>
      <family val="2"/>
    </font>
    <font>
      <b/>
      <sz val="16"/>
      <color theme="1"/>
      <name val="Arial"/>
      <family val="2"/>
    </font>
    <font>
      <b/>
      <sz val="10"/>
      <color rgb="FFFF0000"/>
      <name val="Arial"/>
      <family val="2"/>
    </font>
    <font>
      <b/>
      <sz val="16"/>
      <color rgb="FF0070C0"/>
      <name val="Arial"/>
      <family val="2"/>
    </font>
    <font>
      <b/>
      <sz val="14"/>
      <color indexed="10"/>
      <name val="Arial"/>
      <family val="2"/>
    </font>
    <font>
      <b/>
      <sz val="14"/>
      <color rgb="FFFF0000"/>
      <name val="Arial"/>
      <family val="2"/>
    </font>
    <font>
      <b/>
      <sz val="14"/>
      <color theme="1"/>
      <name val="Arial"/>
      <family val="2"/>
    </font>
    <font>
      <b/>
      <sz val="14"/>
      <color rgb="FF0070C0"/>
      <name val="Arial"/>
      <family val="2"/>
    </font>
    <font>
      <b/>
      <sz val="14"/>
      <color rgb="FF0000FF"/>
      <name val="Arial"/>
      <family val="2"/>
    </font>
    <font>
      <b/>
      <sz val="14"/>
      <color rgb="FF000000"/>
      <name val="Arial"/>
      <family val="2"/>
    </font>
    <font>
      <b/>
      <sz val="14"/>
      <color rgb="FF800080"/>
      <name val="Arial"/>
      <family val="2"/>
    </font>
    <font>
      <b/>
      <sz val="14"/>
      <name val="Arial"/>
      <family val="2"/>
    </font>
    <font>
      <b/>
      <sz val="8"/>
      <name val="Arial"/>
      <family val="2"/>
      <charset val="1"/>
    </font>
  </fonts>
  <fills count="13">
    <fill>
      <patternFill patternType="none"/>
    </fill>
    <fill>
      <patternFill patternType="gray125"/>
    </fill>
    <fill>
      <patternFill patternType="solid">
        <fgColor rgb="FFFFFF99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  <fill>
      <patternFill patternType="solid">
        <fgColor rgb="FFB2B2B2"/>
        <bgColor rgb="FF969696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rgb="FFB2B2B2"/>
      </patternFill>
    </fill>
    <fill>
      <patternFill patternType="solid">
        <fgColor theme="0"/>
        <bgColor rgb="FF969696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rgb="FFFFFF00"/>
      </patternFill>
    </fill>
  </fills>
  <borders count="3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auto="1"/>
      </right>
      <top style="medium">
        <color indexed="64"/>
      </top>
      <bottom style="medium">
        <color auto="1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rgb="FF000080"/>
      </left>
      <right style="hair">
        <color rgb="FF000080"/>
      </right>
      <top style="hair">
        <color rgb="FF000080"/>
      </top>
      <bottom style="hair">
        <color rgb="FF000080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71" fontId="26" fillId="0" borderId="0" applyBorder="0" applyProtection="0"/>
    <xf numFmtId="170" fontId="26" fillId="0" borderId="0" applyBorder="0" applyProtection="0"/>
    <xf numFmtId="0" fontId="1" fillId="0" borderId="0" applyBorder="0" applyProtection="0"/>
  </cellStyleXfs>
  <cellXfs count="26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vertical="center"/>
    </xf>
    <xf numFmtId="10" fontId="3" fillId="4" borderId="1" xfId="0" applyNumberFormat="1" applyFont="1" applyFill="1" applyBorder="1" applyAlignment="1">
      <alignment horizontal="right" vertical="center" wrapText="1"/>
    </xf>
    <xf numFmtId="10" fontId="3" fillId="0" borderId="1" xfId="0" applyNumberFormat="1" applyFont="1" applyBorder="1" applyAlignment="1">
      <alignment vertical="center"/>
    </xf>
    <xf numFmtId="4" fontId="5" fillId="2" borderId="1" xfId="0" applyNumberFormat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0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right" vertical="center"/>
    </xf>
    <xf numFmtId="16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4" fontId="3" fillId="0" borderId="1" xfId="0" applyNumberFormat="1" applyFont="1" applyBorder="1" applyAlignment="1">
      <alignment horizontal="right"/>
    </xf>
    <xf numFmtId="4" fontId="3" fillId="2" borderId="1" xfId="0" applyNumberFormat="1" applyFont="1" applyFill="1" applyBorder="1" applyAlignment="1">
      <alignment horizontal="right" vertical="center"/>
    </xf>
    <xf numFmtId="10" fontId="3" fillId="0" borderId="1" xfId="0" applyNumberFormat="1" applyFont="1" applyBorder="1" applyAlignment="1">
      <alignment horizontal="right" vertical="center"/>
    </xf>
    <xf numFmtId="4" fontId="3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 wrapText="1"/>
    </xf>
    <xf numFmtId="9" fontId="3" fillId="0" borderId="1" xfId="0" applyNumberFormat="1" applyFont="1" applyBorder="1" applyAlignment="1">
      <alignment horizontal="left" vertical="center" wrapText="1"/>
    </xf>
    <xf numFmtId="167" fontId="3" fillId="0" borderId="1" xfId="0" applyNumberFormat="1" applyFont="1" applyBorder="1" applyAlignment="1">
      <alignment horizontal="left" vertical="center" wrapText="1"/>
    </xf>
    <xf numFmtId="169" fontId="13" fillId="0" borderId="1" xfId="0" applyNumberFormat="1" applyFont="1" applyBorder="1" applyAlignment="1">
      <alignment vertical="center"/>
    </xf>
    <xf numFmtId="4" fontId="13" fillId="0" borderId="1" xfId="0" applyNumberFormat="1" applyFont="1" applyBorder="1" applyAlignment="1" applyProtection="1">
      <alignment vertical="center"/>
    </xf>
    <xf numFmtId="3" fontId="13" fillId="0" borderId="1" xfId="0" applyNumberFormat="1" applyFont="1" applyBorder="1" applyAlignment="1" applyProtection="1">
      <alignment vertical="center"/>
    </xf>
    <xf numFmtId="0" fontId="15" fillId="0" borderId="1" xfId="0" applyFont="1" applyBorder="1" applyAlignment="1">
      <alignment horizontal="center" vertical="center"/>
    </xf>
    <xf numFmtId="3" fontId="13" fillId="0" borderId="1" xfId="0" applyNumberFormat="1" applyFont="1" applyBorder="1" applyAlignment="1">
      <alignment vertical="center"/>
    </xf>
    <xf numFmtId="4" fontId="3" fillId="0" borderId="1" xfId="0" applyNumberFormat="1" applyFont="1" applyBorder="1" applyAlignment="1">
      <alignment horizontal="right" vertical="center" wrapText="1"/>
    </xf>
    <xf numFmtId="2" fontId="3" fillId="0" borderId="1" xfId="0" applyNumberFormat="1" applyFont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right" vertical="center" wrapText="1"/>
    </xf>
    <xf numFmtId="10" fontId="14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/>
    </xf>
    <xf numFmtId="166" fontId="17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/>
    <xf numFmtId="0" fontId="11" fillId="0" borderId="1" xfId="0" applyFont="1" applyBorder="1" applyAlignment="1">
      <alignment horizontal="center"/>
    </xf>
    <xf numFmtId="4" fontId="3" fillId="2" borderId="1" xfId="0" applyNumberFormat="1" applyFont="1" applyFill="1" applyBorder="1" applyAlignment="1">
      <alignment horizontal="right"/>
    </xf>
    <xf numFmtId="4" fontId="5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10" fontId="4" fillId="0" borderId="1" xfId="0" applyNumberFormat="1" applyFont="1" applyBorder="1" applyAlignment="1">
      <alignment horizontal="center" vertical="center"/>
    </xf>
    <xf numFmtId="10" fontId="3" fillId="0" borderId="1" xfId="0" applyNumberFormat="1" applyFont="1" applyBorder="1" applyAlignment="1">
      <alignment horizontal="right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70" fontId="0" fillId="0" borderId="0" xfId="0" applyNumberFormat="1"/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171" fontId="0" fillId="0" borderId="0" xfId="1" applyFont="1" applyBorder="1" applyAlignment="1" applyProtection="1">
      <alignment horizontal="right" vertical="center"/>
    </xf>
    <xf numFmtId="0" fontId="19" fillId="5" borderId="1" xfId="0" applyFont="1" applyFill="1" applyBorder="1" applyAlignment="1">
      <alignment horizontal="center" vertical="center" wrapText="1"/>
    </xf>
    <xf numFmtId="0" fontId="20" fillId="5" borderId="1" xfId="0" applyFont="1" applyFill="1" applyBorder="1" applyAlignment="1">
      <alignment horizontal="center" vertical="center" wrapText="1"/>
    </xf>
    <xf numFmtId="171" fontId="20" fillId="5" borderId="1" xfId="1" applyFont="1" applyFill="1" applyBorder="1" applyAlignment="1" applyProtection="1">
      <alignment horizontal="center" vertical="center" wrapText="1"/>
    </xf>
    <xf numFmtId="0" fontId="21" fillId="3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72" fontId="0" fillId="0" borderId="1" xfId="0" applyNumberFormat="1" applyFont="1" applyBorder="1" applyAlignment="1">
      <alignment horizontal="center" vertical="center"/>
    </xf>
    <xf numFmtId="171" fontId="0" fillId="0" borderId="1" xfId="1" applyFont="1" applyBorder="1" applyAlignment="1" applyProtection="1">
      <alignment horizontal="right" vertical="center"/>
    </xf>
    <xf numFmtId="4" fontId="3" fillId="5" borderId="1" xfId="0" applyNumberFormat="1" applyFont="1" applyFill="1" applyBorder="1" applyAlignment="1">
      <alignment vertical="center"/>
    </xf>
    <xf numFmtId="0" fontId="22" fillId="5" borderId="1" xfId="0" applyFont="1" applyFill="1" applyBorder="1" applyAlignment="1">
      <alignment horizontal="center" vertical="center" wrapText="1"/>
    </xf>
    <xf numFmtId="1" fontId="0" fillId="0" borderId="1" xfId="0" applyNumberFormat="1" applyFont="1" applyBorder="1" applyAlignment="1">
      <alignment horizontal="center" vertical="center"/>
    </xf>
    <xf numFmtId="4" fontId="0" fillId="0" borderId="1" xfId="1" applyNumberFormat="1" applyFont="1" applyBorder="1" applyAlignment="1" applyProtection="1">
      <alignment horizontal="right" vertical="center"/>
    </xf>
    <xf numFmtId="4" fontId="11" fillId="5" borderId="1" xfId="1" applyNumberFormat="1" applyFont="1" applyFill="1" applyBorder="1" applyAlignment="1" applyProtection="1">
      <alignment horizontal="right" vertical="center"/>
    </xf>
    <xf numFmtId="4" fontId="3" fillId="5" borderId="1" xfId="1" applyNumberFormat="1" applyFont="1" applyFill="1" applyBorder="1" applyAlignment="1" applyProtection="1">
      <alignment horizontal="right" vertical="center"/>
    </xf>
    <xf numFmtId="4" fontId="3" fillId="5" borderId="2" xfId="0" applyNumberFormat="1" applyFont="1" applyFill="1" applyBorder="1" applyAlignment="1">
      <alignment vertical="center"/>
    </xf>
    <xf numFmtId="4" fontId="0" fillId="0" borderId="0" xfId="0" applyNumberFormat="1" applyFont="1" applyAlignment="1">
      <alignment vertical="center"/>
    </xf>
    <xf numFmtId="4" fontId="3" fillId="5" borderId="1" xfId="0" applyNumberFormat="1" applyFont="1" applyFill="1" applyBorder="1" applyAlignment="1">
      <alignment horizontal="left" vertical="center"/>
    </xf>
    <xf numFmtId="4" fontId="3" fillId="5" borderId="2" xfId="0" applyNumberFormat="1" applyFont="1" applyFill="1" applyBorder="1" applyAlignment="1">
      <alignment horizontal="right" vertical="center"/>
    </xf>
    <xf numFmtId="4" fontId="3" fillId="5" borderId="3" xfId="0" applyNumberFormat="1" applyFont="1" applyFill="1" applyBorder="1" applyAlignment="1">
      <alignment horizontal="right" vertical="center"/>
    </xf>
    <xf numFmtId="171" fontId="3" fillId="5" borderId="3" xfId="1" applyFont="1" applyFill="1" applyBorder="1" applyAlignment="1" applyProtection="1">
      <alignment horizontal="center" vertical="center"/>
    </xf>
    <xf numFmtId="4" fontId="3" fillId="0" borderId="0" xfId="0" applyNumberFormat="1" applyFont="1" applyBorder="1" applyAlignment="1">
      <alignment vertical="center"/>
    </xf>
    <xf numFmtId="4" fontId="20" fillId="0" borderId="0" xfId="0" applyNumberFormat="1" applyFont="1" applyBorder="1" applyAlignment="1">
      <alignment horizontal="right" vertical="center"/>
    </xf>
    <xf numFmtId="0" fontId="24" fillId="5" borderId="1" xfId="0" applyFont="1" applyFill="1" applyBorder="1" applyAlignment="1">
      <alignment horizontal="center" vertical="center"/>
    </xf>
    <xf numFmtId="10" fontId="0" fillId="0" borderId="0" xfId="0" applyNumberFormat="1" applyFont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170" fontId="26" fillId="0" borderId="7" xfId="2" applyBorder="1" applyAlignment="1" applyProtection="1">
      <alignment horizontal="right" vertical="center"/>
    </xf>
    <xf numFmtId="170" fontId="3" fillId="0" borderId="8" xfId="2" applyFont="1" applyBorder="1" applyAlignment="1" applyProtection="1">
      <alignment vertical="center"/>
    </xf>
    <xf numFmtId="10" fontId="0" fillId="0" borderId="0" xfId="0" applyNumberFormat="1"/>
    <xf numFmtId="170" fontId="3" fillId="0" borderId="14" xfId="2" applyFont="1" applyBorder="1" applyAlignment="1" applyProtection="1">
      <alignment vertical="center"/>
    </xf>
    <xf numFmtId="0" fontId="3" fillId="0" borderId="12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/>
    </xf>
    <xf numFmtId="170" fontId="26" fillId="0" borderId="12" xfId="2" applyBorder="1" applyAlignment="1" applyProtection="1">
      <alignment horizontal="right" vertical="center"/>
    </xf>
    <xf numFmtId="0" fontId="28" fillId="0" borderId="0" xfId="0" applyFont="1"/>
    <xf numFmtId="0" fontId="27" fillId="0" borderId="8" xfId="0" applyFont="1" applyBorder="1" applyAlignment="1">
      <alignment horizontal="center"/>
    </xf>
    <xf numFmtId="0" fontId="29" fillId="6" borderId="13" xfId="0" applyFont="1" applyFill="1" applyBorder="1" applyAlignment="1">
      <alignment horizontal="center"/>
    </xf>
    <xf numFmtId="0" fontId="28" fillId="0" borderId="16" xfId="0" applyFont="1" applyBorder="1"/>
    <xf numFmtId="0" fontId="30" fillId="0" borderId="8" xfId="0" applyFont="1" applyBorder="1" applyAlignment="1">
      <alignment vertical="center"/>
    </xf>
    <xf numFmtId="0" fontId="28" fillId="0" borderId="13" xfId="0" applyFont="1" applyBorder="1"/>
    <xf numFmtId="0" fontId="29" fillId="6" borderId="16" xfId="0" applyFont="1" applyFill="1" applyBorder="1" applyAlignment="1">
      <alignment horizontal="center"/>
    </xf>
    <xf numFmtId="0" fontId="30" fillId="0" borderId="13" xfId="0" applyFont="1" applyBorder="1" applyAlignment="1">
      <alignment vertical="center"/>
    </xf>
    <xf numFmtId="0" fontId="30" fillId="0" borderId="8" xfId="0" applyFont="1" applyBorder="1"/>
    <xf numFmtId="0" fontId="29" fillId="6" borderId="13" xfId="0" applyFont="1" applyFill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1" fillId="0" borderId="8" xfId="0" applyFont="1" applyBorder="1" applyAlignment="1">
      <alignment horizontal="center" vertical="center"/>
    </xf>
    <xf numFmtId="0" fontId="32" fillId="6" borderId="13" xfId="0" applyFont="1" applyFill="1" applyBorder="1" applyAlignment="1">
      <alignment horizontal="center" vertical="center"/>
    </xf>
    <xf numFmtId="0" fontId="33" fillId="0" borderId="16" xfId="0" applyFont="1" applyBorder="1"/>
    <xf numFmtId="0" fontId="34" fillId="0" borderId="8" xfId="0" applyFont="1" applyBorder="1" applyAlignment="1">
      <alignment vertical="center"/>
    </xf>
    <xf numFmtId="0" fontId="32" fillId="6" borderId="16" xfId="0" applyFont="1" applyFill="1" applyBorder="1" applyAlignment="1">
      <alignment horizontal="center"/>
    </xf>
    <xf numFmtId="0" fontId="34" fillId="0" borderId="13" xfId="0" applyFont="1" applyBorder="1" applyAlignment="1">
      <alignment vertical="center"/>
    </xf>
    <xf numFmtId="0" fontId="34" fillId="0" borderId="8" xfId="0" applyFont="1" applyBorder="1"/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19" fillId="5" borderId="1" xfId="0" applyFont="1" applyFill="1" applyBorder="1" applyAlignment="1">
      <alignment horizontal="center" vertical="center"/>
    </xf>
    <xf numFmtId="171" fontId="3" fillId="5" borderId="2" xfId="1" applyFont="1" applyFill="1" applyBorder="1" applyAlignment="1" applyProtection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171" fontId="3" fillId="5" borderId="2" xfId="1" applyFont="1" applyFill="1" applyBorder="1" applyAlignment="1" applyProtection="1">
      <alignment horizontal="center" vertical="center"/>
    </xf>
    <xf numFmtId="0" fontId="40" fillId="0" borderId="0" xfId="0" applyFont="1"/>
    <xf numFmtId="0" fontId="0" fillId="7" borderId="0" xfId="0" applyFill="1"/>
    <xf numFmtId="0" fontId="3" fillId="7" borderId="1" xfId="0" applyFont="1" applyFill="1" applyBorder="1" applyAlignment="1">
      <alignment horizontal="center" vertical="center"/>
    </xf>
    <xf numFmtId="0" fontId="0" fillId="8" borderId="0" xfId="0" applyFill="1"/>
    <xf numFmtId="0" fontId="3" fillId="7" borderId="1" xfId="0" applyFont="1" applyFill="1" applyBorder="1" applyAlignment="1">
      <alignment horizontal="center" vertical="center" wrapText="1"/>
    </xf>
    <xf numFmtId="4" fontId="3" fillId="7" borderId="1" xfId="0" applyNumberFormat="1" applyFont="1" applyFill="1" applyBorder="1" applyAlignment="1">
      <alignment horizontal="right" vertical="center"/>
    </xf>
    <xf numFmtId="0" fontId="3" fillId="7" borderId="1" xfId="0" applyFont="1" applyFill="1" applyBorder="1" applyAlignment="1">
      <alignment horizontal="center"/>
    </xf>
    <xf numFmtId="0" fontId="0" fillId="7" borderId="12" xfId="0" applyFont="1" applyFill="1" applyBorder="1" applyAlignment="1">
      <alignment vertical="center"/>
    </xf>
    <xf numFmtId="10" fontId="3" fillId="7" borderId="1" xfId="0" applyNumberFormat="1" applyFont="1" applyFill="1" applyBorder="1" applyAlignment="1">
      <alignment horizontal="right" vertical="center"/>
    </xf>
    <xf numFmtId="170" fontId="26" fillId="7" borderId="12" xfId="2" applyFill="1" applyBorder="1" applyAlignment="1" applyProtection="1">
      <alignment horizontal="right" vertical="center"/>
    </xf>
    <xf numFmtId="0" fontId="0" fillId="7" borderId="12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1" fontId="0" fillId="0" borderId="0" xfId="0" applyNumberFormat="1" applyFont="1" applyBorder="1" applyAlignment="1">
      <alignment horizontal="center" vertical="center"/>
    </xf>
    <xf numFmtId="171" fontId="0" fillId="9" borderId="1" xfId="1" applyFont="1" applyFill="1" applyBorder="1" applyAlignment="1" applyProtection="1">
      <alignment horizontal="right" vertical="center"/>
    </xf>
    <xf numFmtId="171" fontId="0" fillId="9" borderId="19" xfId="1" applyFont="1" applyFill="1" applyBorder="1" applyAlignment="1" applyProtection="1">
      <alignment horizontal="right" vertical="center"/>
    </xf>
    <xf numFmtId="0" fontId="3" fillId="10" borderId="0" xfId="0" applyFont="1" applyFill="1" applyBorder="1" applyAlignment="1">
      <alignment horizontal="right" vertical="center"/>
    </xf>
    <xf numFmtId="4" fontId="3" fillId="10" borderId="0" xfId="1" applyNumberFormat="1" applyFont="1" applyFill="1" applyBorder="1" applyAlignment="1" applyProtection="1">
      <alignment horizontal="right" vertical="center"/>
    </xf>
    <xf numFmtId="171" fontId="0" fillId="7" borderId="0" xfId="1" applyFont="1" applyFill="1" applyBorder="1" applyAlignment="1" applyProtection="1">
      <alignment horizontal="right" vertical="center"/>
    </xf>
    <xf numFmtId="0" fontId="0" fillId="7" borderId="0" xfId="0" applyFont="1" applyFill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171" fontId="3" fillId="5" borderId="2" xfId="1" applyFont="1" applyFill="1" applyBorder="1" applyAlignment="1" applyProtection="1">
      <alignment horizontal="center" vertical="center"/>
    </xf>
    <xf numFmtId="0" fontId="21" fillId="3" borderId="19" xfId="0" applyFont="1" applyFill="1" applyBorder="1" applyAlignment="1">
      <alignment vertical="center" wrapText="1"/>
    </xf>
    <xf numFmtId="0" fontId="18" fillId="0" borderId="19" xfId="0" applyFont="1" applyBorder="1" applyAlignment="1">
      <alignment horizontal="center" vertical="center"/>
    </xf>
    <xf numFmtId="172" fontId="0" fillId="0" borderId="19" xfId="0" applyNumberFormat="1" applyFont="1" applyBorder="1" applyAlignment="1">
      <alignment horizontal="center" vertical="center"/>
    </xf>
    <xf numFmtId="171" fontId="0" fillId="0" borderId="19" xfId="1" applyFont="1" applyBorder="1" applyAlignment="1" applyProtection="1">
      <alignment horizontal="right" vertical="center"/>
    </xf>
    <xf numFmtId="0" fontId="0" fillId="0" borderId="20" xfId="0" applyBorder="1" applyAlignment="1">
      <alignment horizontal="center" vertical="center"/>
    </xf>
    <xf numFmtId="0" fontId="18" fillId="7" borderId="1" xfId="0" applyFont="1" applyFill="1" applyBorder="1" applyAlignment="1">
      <alignment horizontal="center" vertical="center"/>
    </xf>
    <xf numFmtId="4" fontId="0" fillId="7" borderId="1" xfId="1" applyNumberFormat="1" applyFont="1" applyFill="1" applyBorder="1" applyAlignment="1" applyProtection="1">
      <alignment horizontal="right" vertical="center"/>
    </xf>
    <xf numFmtId="0" fontId="0" fillId="7" borderId="1" xfId="0" applyFont="1" applyFill="1" applyBorder="1" applyAlignment="1">
      <alignment horizontal="center" vertical="center"/>
    </xf>
    <xf numFmtId="0" fontId="0" fillId="7" borderId="19" xfId="0" applyFont="1" applyFill="1" applyBorder="1" applyAlignment="1">
      <alignment horizontal="center" vertical="center"/>
    </xf>
    <xf numFmtId="0" fontId="18" fillId="7" borderId="19" xfId="0" applyFont="1" applyFill="1" applyBorder="1" applyAlignment="1">
      <alignment horizontal="center" vertical="center"/>
    </xf>
    <xf numFmtId="172" fontId="0" fillId="7" borderId="1" xfId="0" applyNumberFormat="1" applyFont="1" applyFill="1" applyBorder="1" applyAlignment="1">
      <alignment horizontal="center" vertical="center"/>
    </xf>
    <xf numFmtId="171" fontId="0" fillId="7" borderId="19" xfId="1" applyFont="1" applyFill="1" applyBorder="1" applyAlignment="1" applyProtection="1">
      <alignment horizontal="right" vertical="center"/>
    </xf>
    <xf numFmtId="43" fontId="14" fillId="5" borderId="2" xfId="1" applyNumberFormat="1" applyFont="1" applyFill="1" applyBorder="1" applyAlignment="1" applyProtection="1">
      <alignment vertical="center"/>
    </xf>
    <xf numFmtId="10" fontId="3" fillId="7" borderId="1" xfId="0" applyNumberFormat="1" applyFont="1" applyFill="1" applyBorder="1" applyAlignment="1">
      <alignment vertical="center"/>
    </xf>
    <xf numFmtId="2" fontId="3" fillId="7" borderId="1" xfId="0" applyNumberFormat="1" applyFont="1" applyFill="1" applyBorder="1" applyAlignment="1">
      <alignment horizontal="right" vertical="center" wrapText="1"/>
    </xf>
    <xf numFmtId="0" fontId="0" fillId="11" borderId="0" xfId="0" applyFill="1"/>
    <xf numFmtId="0" fontId="33" fillId="11" borderId="13" xfId="0" applyFont="1" applyFill="1" applyBorder="1"/>
    <xf numFmtId="0" fontId="28" fillId="11" borderId="0" xfId="0" applyFont="1" applyFill="1"/>
    <xf numFmtId="4" fontId="3" fillId="7" borderId="1" xfId="0" applyNumberFormat="1" applyFont="1" applyFill="1" applyBorder="1" applyAlignment="1">
      <alignment horizontal="right" vertical="center" wrapText="1"/>
    </xf>
    <xf numFmtId="0" fontId="0" fillId="12" borderId="1" xfId="0" applyFont="1" applyFill="1" applyBorder="1" applyAlignment="1">
      <alignment vertical="center" wrapText="1"/>
    </xf>
    <xf numFmtId="0" fontId="0" fillId="12" borderId="19" xfId="0" applyFont="1" applyFill="1" applyBorder="1" applyAlignment="1">
      <alignment vertical="center" wrapText="1"/>
    </xf>
    <xf numFmtId="0" fontId="21" fillId="1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171" fontId="3" fillId="5" borderId="2" xfId="1" applyFont="1" applyFill="1" applyBorder="1" applyAlignment="1" applyProtection="1">
      <alignment horizontal="center" vertical="center"/>
    </xf>
    <xf numFmtId="0" fontId="0" fillId="0" borderId="28" xfId="0" applyBorder="1"/>
    <xf numFmtId="0" fontId="0" fillId="0" borderId="0" xfId="0" applyBorder="1"/>
    <xf numFmtId="0" fontId="3" fillId="0" borderId="6" xfId="0" applyFont="1" applyBorder="1" applyAlignment="1">
      <alignment horizontal="center" vertical="center" wrapText="1"/>
    </xf>
    <xf numFmtId="0" fontId="3" fillId="0" borderId="26" xfId="0" applyFont="1" applyBorder="1" applyAlignment="1">
      <alignment vertical="center"/>
    </xf>
    <xf numFmtId="0" fontId="0" fillId="7" borderId="26" xfId="0" applyFont="1" applyFill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4" fontId="0" fillId="0" borderId="0" xfId="0" applyNumberFormat="1" applyBorder="1"/>
    <xf numFmtId="0" fontId="53" fillId="2" borderId="1" xfId="0" applyFont="1" applyFill="1" applyBorder="1" applyAlignment="1">
      <alignment horizontal="center" vertical="center" wrapText="1"/>
    </xf>
    <xf numFmtId="10" fontId="3" fillId="2" borderId="1" xfId="0" applyNumberFormat="1" applyFont="1" applyFill="1" applyBorder="1" applyAlignment="1">
      <alignment horizontal="right" vertical="center"/>
    </xf>
    <xf numFmtId="168" fontId="3" fillId="0" borderId="1" xfId="0" applyNumberFormat="1" applyFont="1" applyBorder="1" applyAlignment="1">
      <alignment horizontal="right" vertical="center"/>
    </xf>
    <xf numFmtId="0" fontId="27" fillId="0" borderId="11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5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165" fontId="8" fillId="0" borderId="1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 wrapText="1"/>
    </xf>
    <xf numFmtId="164" fontId="8" fillId="0" borderId="1" xfId="0" applyNumberFormat="1" applyFont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right" vertical="center"/>
    </xf>
    <xf numFmtId="0" fontId="3" fillId="7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3" fillId="7" borderId="2" xfId="0" applyFont="1" applyFill="1" applyBorder="1" applyAlignment="1">
      <alignment horizontal="left" vertical="center" wrapText="1"/>
    </xf>
    <xf numFmtId="0" fontId="3" fillId="7" borderId="3" xfId="0" applyFont="1" applyFill="1" applyBorder="1" applyAlignment="1">
      <alignment horizontal="left" vertical="center" wrapText="1"/>
    </xf>
    <xf numFmtId="0" fontId="3" fillId="7" borderId="2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/>
    </xf>
    <xf numFmtId="0" fontId="16" fillId="0" borderId="1" xfId="0" applyFont="1" applyBorder="1" applyAlignment="1">
      <alignment horizontal="left" vertical="center" wrapText="1"/>
    </xf>
    <xf numFmtId="0" fontId="11" fillId="3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7" fillId="0" borderId="18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right" vertical="center" wrapText="1"/>
    </xf>
    <xf numFmtId="49" fontId="7" fillId="0" borderId="1" xfId="0" applyNumberFormat="1" applyFont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27" fillId="0" borderId="15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164" fontId="4" fillId="7" borderId="1" xfId="0" applyNumberFormat="1" applyFont="1" applyFill="1" applyBorder="1" applyAlignment="1">
      <alignment horizontal="center" vertical="center" wrapText="1"/>
    </xf>
    <xf numFmtId="0" fontId="17" fillId="7" borderId="18" xfId="0" applyFont="1" applyFill="1" applyBorder="1" applyAlignment="1">
      <alignment horizontal="left" vertical="center"/>
    </xf>
    <xf numFmtId="0" fontId="27" fillId="0" borderId="15" xfId="0" applyFont="1" applyBorder="1" applyAlignment="1">
      <alignment horizontal="center"/>
    </xf>
    <xf numFmtId="0" fontId="27" fillId="0" borderId="5" xfId="0" applyFont="1" applyBorder="1" applyAlignment="1">
      <alignment horizontal="center"/>
    </xf>
    <xf numFmtId="0" fontId="31" fillId="0" borderId="11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4" fontId="3" fillId="5" borderId="1" xfId="0" applyNumberFormat="1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0" borderId="4" xfId="0" applyFont="1" applyBorder="1" applyAlignment="1">
      <alignment horizontal="left" vertical="center"/>
    </xf>
    <xf numFmtId="4" fontId="3" fillId="0" borderId="1" xfId="0" applyNumberFormat="1" applyFont="1" applyBorder="1" applyAlignment="1">
      <alignment horizontal="center" vertical="center"/>
    </xf>
    <xf numFmtId="171" fontId="0" fillId="0" borderId="1" xfId="1" applyFont="1" applyBorder="1" applyAlignment="1" applyProtection="1">
      <alignment horizontal="center" vertical="center"/>
    </xf>
    <xf numFmtId="4" fontId="20" fillId="5" borderId="1" xfId="0" applyNumberFormat="1" applyFont="1" applyFill="1" applyBorder="1" applyAlignment="1">
      <alignment horizontal="right" vertical="center"/>
    </xf>
    <xf numFmtId="4" fontId="3" fillId="5" borderId="1" xfId="0" applyNumberFormat="1" applyFont="1" applyFill="1" applyBorder="1" applyAlignment="1">
      <alignment horizontal="center" vertical="center"/>
    </xf>
    <xf numFmtId="171" fontId="3" fillId="5" borderId="2" xfId="1" applyFont="1" applyFill="1" applyBorder="1" applyAlignment="1" applyProtection="1">
      <alignment horizontal="center" vertical="center"/>
    </xf>
    <xf numFmtId="0" fontId="23" fillId="5" borderId="1" xfId="0" applyFont="1" applyFill="1" applyBorder="1" applyAlignment="1">
      <alignment horizontal="center" vertical="center" wrapText="1"/>
    </xf>
    <xf numFmtId="0" fontId="19" fillId="5" borderId="2" xfId="0" applyFont="1" applyFill="1" applyBorder="1" applyAlignment="1">
      <alignment horizontal="center" vertical="center" wrapText="1"/>
    </xf>
    <xf numFmtId="171" fontId="0" fillId="0" borderId="2" xfId="1" applyFont="1" applyBorder="1" applyAlignment="1" applyProtection="1">
      <alignment horizontal="center" vertical="center"/>
    </xf>
    <xf numFmtId="0" fontId="11" fillId="5" borderId="1" xfId="0" applyFont="1" applyFill="1" applyBorder="1" applyAlignment="1">
      <alignment horizontal="right" vertical="center"/>
    </xf>
    <xf numFmtId="0" fontId="19" fillId="5" borderId="1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0" borderId="12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4" fillId="0" borderId="2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25" fillId="0" borderId="29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8" fontId="4" fillId="0" borderId="32" xfId="2" applyNumberFormat="1" applyFont="1" applyBorder="1" applyAlignment="1" applyProtection="1">
      <alignment horizontal="center" vertical="center"/>
    </xf>
    <xf numFmtId="0" fontId="4" fillId="0" borderId="33" xfId="2" applyNumberFormat="1" applyFont="1" applyBorder="1" applyAlignment="1" applyProtection="1">
      <alignment horizontal="center" vertical="center"/>
    </xf>
    <xf numFmtId="0" fontId="4" fillId="0" borderId="34" xfId="2" applyNumberFormat="1" applyFont="1" applyBorder="1" applyAlignment="1" applyProtection="1">
      <alignment horizontal="center" vertical="center"/>
    </xf>
    <xf numFmtId="0" fontId="4" fillId="0" borderId="32" xfId="2" applyNumberFormat="1" applyFont="1" applyBorder="1" applyAlignment="1" applyProtection="1">
      <alignment horizontal="center" vertical="center"/>
    </xf>
    <xf numFmtId="0" fontId="25" fillId="0" borderId="1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center" vertical="center" wrapText="1"/>
    </xf>
    <xf numFmtId="0" fontId="45" fillId="0" borderId="26" xfId="0" applyFont="1" applyBorder="1" applyAlignment="1">
      <alignment horizontal="center" vertical="center" wrapText="1"/>
    </xf>
    <xf numFmtId="0" fontId="45" fillId="0" borderId="12" xfId="0" applyFont="1" applyBorder="1" applyAlignment="1">
      <alignment horizontal="center" vertical="center" wrapText="1"/>
    </xf>
    <xf numFmtId="0" fontId="45" fillId="0" borderId="27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 wrapText="1"/>
    </xf>
    <xf numFmtId="0" fontId="25" fillId="0" borderId="24" xfId="0" applyFont="1" applyBorder="1" applyAlignment="1">
      <alignment horizontal="center" vertical="center" wrapText="1"/>
    </xf>
    <xf numFmtId="0" fontId="25" fillId="0" borderId="25" xfId="0" applyFont="1" applyBorder="1" applyAlignment="1">
      <alignment horizontal="center" vertical="center" wrapText="1"/>
    </xf>
  </cellXfs>
  <cellStyles count="4">
    <cellStyle name="Moeda" xfId="2" builtinId="4"/>
    <cellStyle name="Normal" xfId="0" builtinId="0"/>
    <cellStyle name="Título 5" xfId="3" xr:uid="{00000000-0005-0000-0000-000002000000}"/>
    <cellStyle name="Vírgula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9900"/>
      <rgbColor rgb="FF000080"/>
      <rgbColor rgb="FF808000"/>
      <rgbColor rgb="FF800080"/>
      <rgbColor rgb="FF008080"/>
      <rgbColor rgb="FFB2B2B2"/>
      <rgbColor rgb="FF808080"/>
      <rgbColor rgb="FF9999FF"/>
      <rgbColor rgb="FF7030A0"/>
      <rgbColor rgb="FFFFFFCC"/>
      <rgbColor rgb="FFCCFFFF"/>
      <rgbColor rgb="FF660066"/>
      <rgbColor rgb="FFFF8080"/>
      <rgbColor rgb="FF0070C0"/>
      <rgbColor rgb="FFCCCCFF"/>
      <rgbColor rgb="FF00206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0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/>
    <pageSetUpPr fitToPage="1"/>
  </sheetPr>
  <dimension ref="A1:M150"/>
  <sheetViews>
    <sheetView showGridLines="0" view="pageBreakPreview" zoomScale="130" zoomScaleNormal="100" zoomScaleSheetLayoutView="130" zoomScalePageLayoutView="95" workbookViewId="0">
      <selection activeCell="A2" sqref="A2:J2"/>
    </sheetView>
  </sheetViews>
  <sheetFormatPr defaultRowHeight="12.5" x14ac:dyDescent="0.25"/>
  <cols>
    <col min="1" max="1" width="12.54296875" customWidth="1"/>
    <col min="2" max="3" width="11" customWidth="1"/>
    <col min="4" max="5" width="8.7265625" customWidth="1"/>
    <col min="6" max="8" width="12.54296875" customWidth="1"/>
    <col min="9" max="9" width="8.7265625" customWidth="1"/>
    <col min="10" max="10" width="11.81640625" customWidth="1"/>
    <col min="11" max="11" width="8.7265625" customWidth="1"/>
    <col min="12" max="12" width="57.453125" customWidth="1"/>
    <col min="13" max="13" width="52.1796875" customWidth="1"/>
    <col min="14" max="1025" width="8.7265625" customWidth="1"/>
  </cols>
  <sheetData>
    <row r="1" spans="1:10" ht="24.25" customHeight="1" x14ac:dyDescent="0.25">
      <c r="A1" s="172" t="s">
        <v>213</v>
      </c>
      <c r="B1" s="172"/>
      <c r="C1" s="172"/>
      <c r="D1" s="172"/>
      <c r="E1" s="172"/>
      <c r="F1" s="172"/>
      <c r="G1" s="172"/>
      <c r="H1" s="172"/>
      <c r="I1" s="172"/>
      <c r="J1" s="172"/>
    </row>
    <row r="2" spans="1:10" ht="62.5" customHeight="1" x14ac:dyDescent="0.25">
      <c r="A2" s="173" t="s">
        <v>314</v>
      </c>
      <c r="B2" s="173"/>
      <c r="C2" s="173"/>
      <c r="D2" s="173"/>
      <c r="E2" s="173"/>
      <c r="F2" s="173"/>
      <c r="G2" s="173"/>
      <c r="H2" s="173"/>
      <c r="I2" s="173"/>
      <c r="J2" s="173"/>
    </row>
    <row r="3" spans="1:10" ht="14.65" customHeight="1" x14ac:dyDescent="0.25">
      <c r="A3" s="174" t="s">
        <v>0</v>
      </c>
      <c r="B3" s="174"/>
      <c r="C3" s="174"/>
      <c r="D3" s="174"/>
      <c r="E3" s="174"/>
      <c r="F3" s="174"/>
      <c r="G3" s="174"/>
      <c r="H3" s="175" t="s">
        <v>182</v>
      </c>
      <c r="I3" s="175"/>
      <c r="J3" s="175"/>
    </row>
    <row r="4" spans="1:10" ht="14.65" customHeight="1" x14ac:dyDescent="0.25">
      <c r="A4" s="174" t="s">
        <v>1</v>
      </c>
      <c r="B4" s="174"/>
      <c r="C4" s="174"/>
      <c r="D4" s="174"/>
      <c r="E4" s="174"/>
      <c r="F4" s="174"/>
      <c r="G4" s="174"/>
      <c r="H4" s="175"/>
      <c r="I4" s="175"/>
      <c r="J4" s="175"/>
    </row>
    <row r="5" spans="1:10" ht="14.65" customHeight="1" x14ac:dyDescent="0.25">
      <c r="A5" s="174" t="s">
        <v>2</v>
      </c>
      <c r="B5" s="174"/>
      <c r="C5" s="174"/>
      <c r="D5" s="174"/>
      <c r="E5" s="174"/>
      <c r="F5" s="174"/>
      <c r="G5" s="174"/>
      <c r="H5" s="174"/>
      <c r="I5" s="174"/>
      <c r="J5" s="174"/>
    </row>
    <row r="6" spans="1:10" ht="16.149999999999999" customHeight="1" x14ac:dyDescent="0.25">
      <c r="A6" s="179" t="s">
        <v>3</v>
      </c>
      <c r="B6" s="179"/>
      <c r="C6" s="179"/>
      <c r="D6" s="179"/>
      <c r="E6" s="179"/>
      <c r="F6" s="179"/>
      <c r="G6" s="179"/>
      <c r="H6" s="179"/>
      <c r="I6" s="179"/>
      <c r="J6" s="179"/>
    </row>
    <row r="7" spans="1:10" ht="14.65" customHeight="1" x14ac:dyDescent="0.25">
      <c r="A7" s="1" t="s">
        <v>4</v>
      </c>
      <c r="B7" s="174" t="s">
        <v>5</v>
      </c>
      <c r="C7" s="174"/>
      <c r="D7" s="174"/>
      <c r="E7" s="174"/>
      <c r="F7" s="174"/>
      <c r="G7" s="174"/>
      <c r="H7" s="176"/>
      <c r="I7" s="176"/>
      <c r="J7" s="176"/>
    </row>
    <row r="8" spans="1:10" ht="14.65" customHeight="1" x14ac:dyDescent="0.25">
      <c r="A8" s="1" t="s">
        <v>6</v>
      </c>
      <c r="B8" s="174" t="s">
        <v>7</v>
      </c>
      <c r="C8" s="174"/>
      <c r="D8" s="174"/>
      <c r="E8" s="174"/>
      <c r="F8" s="174"/>
      <c r="G8" s="174"/>
      <c r="H8" s="176" t="s">
        <v>8</v>
      </c>
      <c r="I8" s="176"/>
      <c r="J8" s="176"/>
    </row>
    <row r="9" spans="1:10" ht="39" customHeight="1" x14ac:dyDescent="0.25">
      <c r="A9" s="1" t="s">
        <v>9</v>
      </c>
      <c r="B9" s="174" t="s">
        <v>10</v>
      </c>
      <c r="C9" s="174"/>
      <c r="D9" s="174"/>
      <c r="E9" s="174"/>
      <c r="F9" s="174"/>
      <c r="G9" s="174"/>
      <c r="H9" s="176" t="s">
        <v>210</v>
      </c>
      <c r="I9" s="176"/>
      <c r="J9" s="176"/>
    </row>
    <row r="10" spans="1:10" ht="14.65" customHeight="1" x14ac:dyDescent="0.25">
      <c r="A10" s="1" t="s">
        <v>11</v>
      </c>
      <c r="B10" s="174" t="s">
        <v>12</v>
      </c>
      <c r="C10" s="174"/>
      <c r="D10" s="174"/>
      <c r="E10" s="174"/>
      <c r="F10" s="174"/>
      <c r="G10" s="174"/>
      <c r="H10" s="175">
        <v>12</v>
      </c>
      <c r="I10" s="175"/>
      <c r="J10" s="175"/>
    </row>
    <row r="11" spans="1:10" ht="13" x14ac:dyDescent="0.25">
      <c r="A11" s="177"/>
      <c r="B11" s="177"/>
      <c r="C11" s="177"/>
      <c r="D11" s="177"/>
      <c r="E11" s="177"/>
      <c r="F11" s="177"/>
      <c r="G11" s="177"/>
      <c r="H11" s="177"/>
      <c r="I11" s="177"/>
      <c r="J11" s="177"/>
    </row>
    <row r="12" spans="1:10" ht="48.75" customHeight="1" x14ac:dyDescent="0.25">
      <c r="A12" s="178" t="s">
        <v>13</v>
      </c>
      <c r="B12" s="178"/>
      <c r="C12" s="178"/>
      <c r="D12" s="178"/>
      <c r="E12" s="178"/>
      <c r="F12" s="178"/>
      <c r="G12" s="178"/>
      <c r="H12" s="178"/>
      <c r="I12" s="178"/>
      <c r="J12" s="178"/>
    </row>
    <row r="13" spans="1:10" ht="13" x14ac:dyDescent="0.25">
      <c r="A13" s="177"/>
      <c r="B13" s="177"/>
      <c r="C13" s="177"/>
      <c r="D13" s="177"/>
      <c r="E13" s="177"/>
      <c r="F13" s="177"/>
      <c r="G13" s="177"/>
      <c r="H13" s="177"/>
      <c r="I13" s="177"/>
      <c r="J13" s="177"/>
    </row>
    <row r="14" spans="1:10" ht="16.149999999999999" customHeight="1" x14ac:dyDescent="0.25">
      <c r="A14" s="183" t="s">
        <v>14</v>
      </c>
      <c r="B14" s="183"/>
      <c r="C14" s="183"/>
      <c r="D14" s="183"/>
      <c r="E14" s="183"/>
      <c r="F14" s="183"/>
      <c r="G14" s="183"/>
      <c r="H14" s="183"/>
      <c r="I14" s="183"/>
      <c r="J14" s="183"/>
    </row>
    <row r="15" spans="1:10" ht="16.399999999999999" customHeight="1" x14ac:dyDescent="0.25">
      <c r="A15" s="1">
        <v>1</v>
      </c>
      <c r="B15" s="174" t="s">
        <v>15</v>
      </c>
      <c r="C15" s="174"/>
      <c r="D15" s="174"/>
      <c r="E15" s="174"/>
      <c r="F15" s="174"/>
      <c r="G15" s="174"/>
      <c r="H15" s="181" t="s">
        <v>16</v>
      </c>
      <c r="I15" s="181"/>
      <c r="J15" s="181"/>
    </row>
    <row r="16" spans="1:10" ht="16.399999999999999" customHeight="1" x14ac:dyDescent="0.25">
      <c r="A16" s="1">
        <v>2</v>
      </c>
      <c r="B16" s="174" t="s">
        <v>17</v>
      </c>
      <c r="C16" s="174"/>
      <c r="D16" s="174"/>
      <c r="E16" s="174"/>
      <c r="F16" s="174"/>
      <c r="G16" s="174"/>
      <c r="H16" s="181" t="s">
        <v>209</v>
      </c>
      <c r="I16" s="181"/>
      <c r="J16" s="181"/>
    </row>
    <row r="17" spans="1:10" ht="16.399999999999999" customHeight="1" x14ac:dyDescent="0.25">
      <c r="A17" s="1">
        <v>3</v>
      </c>
      <c r="B17" s="174" t="s">
        <v>18</v>
      </c>
      <c r="C17" s="174"/>
      <c r="D17" s="174"/>
      <c r="E17" s="174"/>
      <c r="F17" s="174"/>
      <c r="G17" s="174"/>
      <c r="H17" s="180">
        <v>1636.79</v>
      </c>
      <c r="I17" s="180"/>
      <c r="J17" s="180"/>
    </row>
    <row r="18" spans="1:10" ht="16.399999999999999" customHeight="1" x14ac:dyDescent="0.25">
      <c r="A18" s="1">
        <v>4</v>
      </c>
      <c r="B18" s="174" t="s">
        <v>19</v>
      </c>
      <c r="C18" s="174"/>
      <c r="D18" s="174"/>
      <c r="E18" s="174"/>
      <c r="F18" s="174"/>
      <c r="G18" s="174"/>
      <c r="H18" s="181" t="s">
        <v>159</v>
      </c>
      <c r="I18" s="181"/>
      <c r="J18" s="181"/>
    </row>
    <row r="19" spans="1:10" ht="16.399999999999999" customHeight="1" x14ac:dyDescent="0.25">
      <c r="A19" s="1">
        <v>5</v>
      </c>
      <c r="B19" s="174" t="s">
        <v>21</v>
      </c>
      <c r="C19" s="174"/>
      <c r="D19" s="174"/>
      <c r="E19" s="174"/>
      <c r="F19" s="174"/>
      <c r="G19" s="174"/>
      <c r="H19" s="182" t="s">
        <v>192</v>
      </c>
      <c r="I19" s="182"/>
      <c r="J19" s="182"/>
    </row>
    <row r="20" spans="1:10" ht="13" x14ac:dyDescent="0.25">
      <c r="A20" s="177"/>
      <c r="B20" s="177"/>
      <c r="C20" s="177"/>
      <c r="D20" s="177"/>
      <c r="E20" s="177"/>
      <c r="F20" s="177"/>
      <c r="G20" s="177"/>
      <c r="H20" s="177"/>
      <c r="I20" s="177"/>
      <c r="J20" s="177"/>
    </row>
    <row r="21" spans="1:10" ht="20.9" customHeight="1" x14ac:dyDescent="0.25">
      <c r="A21" s="178" t="s">
        <v>22</v>
      </c>
      <c r="B21" s="178"/>
      <c r="C21" s="178"/>
      <c r="D21" s="178"/>
      <c r="E21" s="178"/>
      <c r="F21" s="178"/>
      <c r="G21" s="178"/>
      <c r="H21" s="178"/>
      <c r="I21" s="178"/>
      <c r="J21" s="178"/>
    </row>
    <row r="22" spans="1:10" ht="30.4" customHeight="1" x14ac:dyDescent="0.25">
      <c r="A22" s="103">
        <v>1</v>
      </c>
      <c r="B22" s="183" t="s">
        <v>23</v>
      </c>
      <c r="C22" s="183"/>
      <c r="D22" s="183"/>
      <c r="E22" s="183"/>
      <c r="F22" s="183"/>
      <c r="G22" s="183"/>
      <c r="H22" s="183" t="s">
        <v>24</v>
      </c>
      <c r="I22" s="183"/>
      <c r="J22" s="103" t="s">
        <v>25</v>
      </c>
    </row>
    <row r="23" spans="1:10" ht="12.75" customHeight="1" x14ac:dyDescent="0.25">
      <c r="A23" s="1" t="s">
        <v>4</v>
      </c>
      <c r="B23" s="174" t="s">
        <v>297</v>
      </c>
      <c r="C23" s="174"/>
      <c r="D23" s="174"/>
      <c r="E23" s="174"/>
      <c r="F23" s="174"/>
      <c r="G23" s="174"/>
      <c r="H23" s="174"/>
      <c r="I23" s="174"/>
      <c r="J23" s="2">
        <f>H17</f>
        <v>1636.79</v>
      </c>
    </row>
    <row r="24" spans="1:10" ht="12.75" customHeight="1" x14ac:dyDescent="0.25">
      <c r="A24" s="102" t="s">
        <v>6</v>
      </c>
      <c r="B24" s="174" t="s">
        <v>26</v>
      </c>
      <c r="C24" s="174"/>
      <c r="D24" s="174"/>
      <c r="E24" s="174"/>
      <c r="F24" s="174"/>
      <c r="G24" s="174"/>
      <c r="H24" s="174"/>
      <c r="I24" s="3">
        <v>0.3</v>
      </c>
      <c r="J24" s="2">
        <f>ROUND(I24*J23,2)</f>
        <v>491.04</v>
      </c>
    </row>
    <row r="25" spans="1:10" ht="12.75" customHeight="1" x14ac:dyDescent="0.25">
      <c r="A25" s="102" t="s">
        <v>9</v>
      </c>
      <c r="B25" s="174" t="s">
        <v>27</v>
      </c>
      <c r="C25" s="174"/>
      <c r="D25" s="174"/>
      <c r="E25" s="174"/>
      <c r="F25" s="174"/>
      <c r="G25" s="174"/>
      <c r="H25" s="174"/>
      <c r="I25" s="174"/>
      <c r="J25" s="2"/>
    </row>
    <row r="26" spans="1:10" ht="12.75" customHeight="1" x14ac:dyDescent="0.25">
      <c r="A26" s="102" t="s">
        <v>11</v>
      </c>
      <c r="B26" s="174" t="s">
        <v>28</v>
      </c>
      <c r="C26" s="174"/>
      <c r="D26" s="174"/>
      <c r="E26" s="174"/>
      <c r="F26" s="174"/>
      <c r="G26" s="174"/>
      <c r="H26" s="174"/>
      <c r="I26" s="174"/>
      <c r="J26" s="2"/>
    </row>
    <row r="27" spans="1:10" ht="12.75" customHeight="1" x14ac:dyDescent="0.25">
      <c r="A27" s="102" t="s">
        <v>29</v>
      </c>
      <c r="B27" s="174" t="s">
        <v>30</v>
      </c>
      <c r="C27" s="174"/>
      <c r="D27" s="174"/>
      <c r="E27" s="174"/>
      <c r="F27" s="174"/>
      <c r="G27" s="174"/>
      <c r="H27" s="174"/>
      <c r="I27" s="174"/>
      <c r="J27" s="2"/>
    </row>
    <row r="28" spans="1:10" ht="12.75" customHeight="1" x14ac:dyDescent="0.25">
      <c r="A28" s="1" t="s">
        <v>6</v>
      </c>
      <c r="B28" s="174" t="s">
        <v>31</v>
      </c>
      <c r="C28" s="174"/>
      <c r="D28" s="174"/>
      <c r="E28" s="174"/>
      <c r="F28" s="174"/>
      <c r="G28" s="174"/>
      <c r="H28" s="174"/>
      <c r="I28" s="4">
        <v>0</v>
      </c>
      <c r="J28" s="2">
        <f>ROUND(I28*J23,2)</f>
        <v>0</v>
      </c>
    </row>
    <row r="29" spans="1:10" ht="15.75" customHeight="1" x14ac:dyDescent="0.25">
      <c r="A29" s="184" t="s">
        <v>32</v>
      </c>
      <c r="B29" s="184"/>
      <c r="C29" s="184"/>
      <c r="D29" s="184"/>
      <c r="E29" s="184"/>
      <c r="F29" s="184"/>
      <c r="G29" s="184"/>
      <c r="H29" s="184"/>
      <c r="I29" s="184"/>
      <c r="J29" s="5">
        <f>SUM(J23:J28)</f>
        <v>2127.83</v>
      </c>
    </row>
    <row r="30" spans="1:10" ht="13" x14ac:dyDescent="0.25">
      <c r="A30" s="177"/>
      <c r="B30" s="177"/>
      <c r="C30" s="177"/>
      <c r="D30" s="177"/>
      <c r="E30" s="177"/>
      <c r="F30" s="177"/>
      <c r="G30" s="177"/>
      <c r="H30" s="177"/>
      <c r="I30" s="177"/>
      <c r="J30" s="177"/>
    </row>
    <row r="31" spans="1:10" ht="16.149999999999999" customHeight="1" x14ac:dyDescent="0.25">
      <c r="A31" s="187" t="s">
        <v>33</v>
      </c>
      <c r="B31" s="187"/>
      <c r="C31" s="187"/>
      <c r="D31" s="187"/>
      <c r="E31" s="187"/>
      <c r="F31" s="187"/>
      <c r="G31" s="187"/>
      <c r="H31" s="187"/>
      <c r="I31" s="187"/>
      <c r="J31" s="187"/>
    </row>
    <row r="32" spans="1:10" ht="14" x14ac:dyDescent="0.25">
      <c r="A32" s="189" t="s">
        <v>34</v>
      </c>
      <c r="B32" s="189"/>
      <c r="C32" s="189"/>
      <c r="D32" s="189"/>
      <c r="E32" s="189"/>
      <c r="F32" s="189"/>
      <c r="G32" s="189"/>
      <c r="H32" s="189"/>
      <c r="I32" s="189"/>
      <c r="J32" s="189"/>
    </row>
    <row r="33" spans="1:10" ht="14" x14ac:dyDescent="0.25">
      <c r="A33" s="6" t="s">
        <v>35</v>
      </c>
      <c r="B33" s="190" t="s">
        <v>36</v>
      </c>
      <c r="C33" s="190"/>
      <c r="D33" s="190"/>
      <c r="E33" s="190"/>
      <c r="F33" s="190"/>
      <c r="G33" s="190"/>
      <c r="H33" s="190"/>
      <c r="I33" s="190"/>
      <c r="J33" s="7" t="s">
        <v>37</v>
      </c>
    </row>
    <row r="34" spans="1:10" ht="27.65" customHeight="1" x14ac:dyDescent="0.25">
      <c r="A34" s="8" t="s">
        <v>4</v>
      </c>
      <c r="B34" s="174" t="s">
        <v>38</v>
      </c>
      <c r="C34" s="174"/>
      <c r="D34" s="174"/>
      <c r="E34" s="174"/>
      <c r="F34" s="174"/>
      <c r="G34" s="174"/>
      <c r="H34" s="174"/>
      <c r="I34" s="9">
        <v>8.3299999999999999E-2</v>
      </c>
      <c r="J34" s="10">
        <f>ROUND($J$29*I34,2)</f>
        <v>177.25</v>
      </c>
    </row>
    <row r="35" spans="1:10" ht="36.25" customHeight="1" x14ac:dyDescent="0.25">
      <c r="A35" s="8" t="s">
        <v>6</v>
      </c>
      <c r="B35" s="191" t="s">
        <v>39</v>
      </c>
      <c r="C35" s="191"/>
      <c r="D35" s="191"/>
      <c r="E35" s="191"/>
      <c r="F35" s="191"/>
      <c r="G35" s="191"/>
      <c r="H35" s="191"/>
      <c r="I35" s="11">
        <v>3.0249999999999999E-2</v>
      </c>
      <c r="J35" s="10">
        <f>ROUND($J$29*I35,2)</f>
        <v>64.37</v>
      </c>
    </row>
    <row r="36" spans="1:10" ht="13" x14ac:dyDescent="0.25">
      <c r="A36" s="192" t="s">
        <v>40</v>
      </c>
      <c r="B36" s="192"/>
      <c r="C36" s="192"/>
      <c r="D36" s="192"/>
      <c r="E36" s="192"/>
      <c r="F36" s="192"/>
      <c r="G36" s="192"/>
      <c r="H36" s="192"/>
      <c r="I36" s="192"/>
      <c r="J36" s="105">
        <f>SUM(J34+J35)</f>
        <v>241.62</v>
      </c>
    </row>
    <row r="37" spans="1:10" ht="13" x14ac:dyDescent="0.3">
      <c r="A37" s="12" t="s">
        <v>9</v>
      </c>
      <c r="B37" s="185" t="s">
        <v>41</v>
      </c>
      <c r="C37" s="185"/>
      <c r="D37" s="185"/>
      <c r="E37" s="185"/>
      <c r="F37" s="185"/>
      <c r="G37" s="185"/>
      <c r="H37" s="185"/>
      <c r="I37" s="185"/>
      <c r="J37" s="13">
        <f>ROUND(I50*J36,2)</f>
        <v>88.92</v>
      </c>
    </row>
    <row r="38" spans="1:10" ht="13" x14ac:dyDescent="0.25">
      <c r="A38" s="186" t="s">
        <v>40</v>
      </c>
      <c r="B38" s="186"/>
      <c r="C38" s="186"/>
      <c r="D38" s="186"/>
      <c r="E38" s="186"/>
      <c r="F38" s="186"/>
      <c r="G38" s="186"/>
      <c r="H38" s="186"/>
      <c r="I38" s="186"/>
      <c r="J38" s="14">
        <f>J36+J37</f>
        <v>330.54</v>
      </c>
    </row>
    <row r="39" spans="1:10" ht="13" x14ac:dyDescent="0.25">
      <c r="A39" s="177"/>
      <c r="B39" s="177"/>
      <c r="C39" s="177"/>
      <c r="D39" s="177"/>
      <c r="E39" s="177"/>
      <c r="F39" s="177"/>
      <c r="G39" s="177"/>
      <c r="H39" s="177"/>
      <c r="I39" s="177"/>
      <c r="J39" s="177"/>
    </row>
    <row r="40" spans="1:10" ht="30.4" customHeight="1" x14ac:dyDescent="0.25">
      <c r="A40" s="187" t="s">
        <v>42</v>
      </c>
      <c r="B40" s="187"/>
      <c r="C40" s="187"/>
      <c r="D40" s="187"/>
      <c r="E40" s="187"/>
      <c r="F40" s="187"/>
      <c r="G40" s="187"/>
      <c r="H40" s="187"/>
      <c r="I40" s="187"/>
      <c r="J40" s="187"/>
    </row>
    <row r="41" spans="1:10" ht="30.4" customHeight="1" x14ac:dyDescent="0.25">
      <c r="A41" s="104" t="s">
        <v>43</v>
      </c>
      <c r="B41" s="188" t="s">
        <v>44</v>
      </c>
      <c r="C41" s="188"/>
      <c r="D41" s="188"/>
      <c r="E41" s="188"/>
      <c r="F41" s="188"/>
      <c r="G41" s="188"/>
      <c r="H41" s="188"/>
      <c r="I41" s="167" t="s">
        <v>45</v>
      </c>
      <c r="J41" s="103" t="s">
        <v>46</v>
      </c>
    </row>
    <row r="42" spans="1:10" ht="13" x14ac:dyDescent="0.25">
      <c r="A42" s="8" t="s">
        <v>4</v>
      </c>
      <c r="B42" s="185" t="s">
        <v>47</v>
      </c>
      <c r="C42" s="185"/>
      <c r="D42" s="185"/>
      <c r="E42" s="185"/>
      <c r="F42" s="185"/>
      <c r="G42" s="185"/>
      <c r="H42" s="185"/>
      <c r="I42" s="15">
        <v>0.2</v>
      </c>
      <c r="J42" s="16">
        <f t="shared" ref="J42:J49" si="0">ROUND($J$29*I42,2)</f>
        <v>425.57</v>
      </c>
    </row>
    <row r="43" spans="1:10" ht="13" x14ac:dyDescent="0.25">
      <c r="A43" s="8" t="s">
        <v>6</v>
      </c>
      <c r="B43" s="185" t="s">
        <v>48</v>
      </c>
      <c r="C43" s="185"/>
      <c r="D43" s="185"/>
      <c r="E43" s="185"/>
      <c r="F43" s="185"/>
      <c r="G43" s="185"/>
      <c r="H43" s="185"/>
      <c r="I43" s="15">
        <v>2.5000000000000001E-2</v>
      </c>
      <c r="J43" s="16">
        <f t="shared" si="0"/>
        <v>53.2</v>
      </c>
    </row>
    <row r="44" spans="1:10" ht="12.75" customHeight="1" x14ac:dyDescent="0.25">
      <c r="A44" s="8" t="s">
        <v>9</v>
      </c>
      <c r="B44" s="174" t="s">
        <v>137</v>
      </c>
      <c r="C44" s="174"/>
      <c r="D44" s="174"/>
      <c r="E44" s="17" t="s">
        <v>50</v>
      </c>
      <c r="F44" s="18">
        <v>0.03</v>
      </c>
      <c r="G44" s="17" t="s">
        <v>51</v>
      </c>
      <c r="H44" s="19">
        <v>1</v>
      </c>
      <c r="I44" s="169">
        <v>0.03</v>
      </c>
      <c r="J44" s="16">
        <f t="shared" si="0"/>
        <v>63.83</v>
      </c>
    </row>
    <row r="45" spans="1:10" ht="13" x14ac:dyDescent="0.25">
      <c r="A45" s="8" t="s">
        <v>11</v>
      </c>
      <c r="B45" s="185" t="s">
        <v>52</v>
      </c>
      <c r="C45" s="185"/>
      <c r="D45" s="185"/>
      <c r="E45" s="185"/>
      <c r="F45" s="185"/>
      <c r="G45" s="185"/>
      <c r="H45" s="185"/>
      <c r="I45" s="15">
        <v>1.4999999999999999E-2</v>
      </c>
      <c r="J45" s="16">
        <f t="shared" si="0"/>
        <v>31.92</v>
      </c>
    </row>
    <row r="46" spans="1:10" ht="13" x14ac:dyDescent="0.25">
      <c r="A46" s="8" t="s">
        <v>29</v>
      </c>
      <c r="B46" s="185" t="s">
        <v>53</v>
      </c>
      <c r="C46" s="185"/>
      <c r="D46" s="185"/>
      <c r="E46" s="185"/>
      <c r="F46" s="185"/>
      <c r="G46" s="185"/>
      <c r="H46" s="185"/>
      <c r="I46" s="15">
        <v>0.01</v>
      </c>
      <c r="J46" s="16">
        <f t="shared" si="0"/>
        <v>21.28</v>
      </c>
    </row>
    <row r="47" spans="1:10" ht="13" x14ac:dyDescent="0.25">
      <c r="A47" s="8" t="s">
        <v>54</v>
      </c>
      <c r="B47" s="185" t="s">
        <v>55</v>
      </c>
      <c r="C47" s="185"/>
      <c r="D47" s="185"/>
      <c r="E47" s="185"/>
      <c r="F47" s="185"/>
      <c r="G47" s="185"/>
      <c r="H47" s="185"/>
      <c r="I47" s="15">
        <v>6.0000000000000001E-3</v>
      </c>
      <c r="J47" s="16">
        <f t="shared" si="0"/>
        <v>12.77</v>
      </c>
    </row>
    <row r="48" spans="1:10" ht="13" x14ac:dyDescent="0.25">
      <c r="A48" s="8" t="s">
        <v>56</v>
      </c>
      <c r="B48" s="185" t="s">
        <v>57</v>
      </c>
      <c r="C48" s="185"/>
      <c r="D48" s="185"/>
      <c r="E48" s="185"/>
      <c r="F48" s="185"/>
      <c r="G48" s="185"/>
      <c r="H48" s="185"/>
      <c r="I48" s="15">
        <v>2E-3</v>
      </c>
      <c r="J48" s="16">
        <f t="shared" si="0"/>
        <v>4.26</v>
      </c>
    </row>
    <row r="49" spans="1:10" ht="13" x14ac:dyDescent="0.25">
      <c r="A49" s="8" t="s">
        <v>58</v>
      </c>
      <c r="B49" s="185" t="s">
        <v>59</v>
      </c>
      <c r="C49" s="185"/>
      <c r="D49" s="185"/>
      <c r="E49" s="185"/>
      <c r="F49" s="185"/>
      <c r="G49" s="185"/>
      <c r="H49" s="185"/>
      <c r="I49" s="15">
        <v>0.08</v>
      </c>
      <c r="J49" s="16">
        <f t="shared" si="0"/>
        <v>170.23</v>
      </c>
    </row>
    <row r="50" spans="1:10" ht="13" x14ac:dyDescent="0.25">
      <c r="A50" s="186" t="s">
        <v>40</v>
      </c>
      <c r="B50" s="186"/>
      <c r="C50" s="186"/>
      <c r="D50" s="186"/>
      <c r="E50" s="186"/>
      <c r="F50" s="186"/>
      <c r="G50" s="186"/>
      <c r="H50" s="186"/>
      <c r="I50" s="168">
        <f>SUM(I42:I49)</f>
        <v>0.36800000000000005</v>
      </c>
      <c r="J50" s="14">
        <f>SUM(J42:J49)</f>
        <v>783.06</v>
      </c>
    </row>
    <row r="51" spans="1:10" ht="13" x14ac:dyDescent="0.25">
      <c r="A51" s="177"/>
      <c r="B51" s="177"/>
      <c r="C51" s="177"/>
      <c r="D51" s="177"/>
      <c r="E51" s="177"/>
      <c r="F51" s="177"/>
      <c r="G51" s="177"/>
      <c r="H51" s="177"/>
      <c r="I51" s="177"/>
      <c r="J51" s="177"/>
    </row>
    <row r="52" spans="1:10" ht="16.149999999999999" customHeight="1" x14ac:dyDescent="0.25">
      <c r="A52" s="187" t="s">
        <v>60</v>
      </c>
      <c r="B52" s="187"/>
      <c r="C52" s="187"/>
      <c r="D52" s="187"/>
      <c r="E52" s="187"/>
      <c r="F52" s="187"/>
      <c r="G52" s="187"/>
      <c r="H52" s="187"/>
      <c r="I52" s="187"/>
      <c r="J52" s="187"/>
    </row>
    <row r="53" spans="1:10" ht="16.149999999999999" customHeight="1" x14ac:dyDescent="0.25">
      <c r="A53" s="104" t="s">
        <v>61</v>
      </c>
      <c r="B53" s="188" t="s">
        <v>62</v>
      </c>
      <c r="C53" s="188"/>
      <c r="D53" s="188"/>
      <c r="E53" s="188"/>
      <c r="F53" s="188"/>
      <c r="G53" s="188"/>
      <c r="H53" s="188"/>
      <c r="I53" s="188"/>
      <c r="J53" s="103" t="s">
        <v>37</v>
      </c>
    </row>
    <row r="54" spans="1:10" ht="13" x14ac:dyDescent="0.25">
      <c r="A54" s="8" t="s">
        <v>4</v>
      </c>
      <c r="B54" s="185" t="s">
        <v>193</v>
      </c>
      <c r="C54" s="185"/>
      <c r="D54" s="185"/>
      <c r="E54" s="185"/>
      <c r="F54" s="185"/>
      <c r="G54" s="185"/>
      <c r="H54" s="185"/>
      <c r="I54" s="185"/>
      <c r="J54" s="115">
        <f>IF(ROUND((I57*I55*I56)-(J23*0.06),2)&lt;0,0,ROUND((I57*I55*I56)-(J23*0.06),2))*1+(I55*I56*21.726-0.06*J23)*0</f>
        <v>99.79</v>
      </c>
    </row>
    <row r="55" spans="1:10" ht="13" x14ac:dyDescent="0.25">
      <c r="A55" s="8"/>
      <c r="B55" s="194" t="s">
        <v>216</v>
      </c>
      <c r="C55" s="194"/>
      <c r="D55" s="194"/>
      <c r="E55" s="194"/>
      <c r="F55" s="194"/>
      <c r="G55" s="194"/>
      <c r="H55" s="194"/>
      <c r="I55" s="20">
        <v>4.5</v>
      </c>
      <c r="J55" s="108" t="s">
        <v>63</v>
      </c>
    </row>
    <row r="56" spans="1:10" ht="13" x14ac:dyDescent="0.25">
      <c r="A56" s="8"/>
      <c r="B56" s="194" t="s">
        <v>217</v>
      </c>
      <c r="C56" s="194"/>
      <c r="D56" s="194"/>
      <c r="E56" s="194"/>
      <c r="F56" s="194"/>
      <c r="G56" s="194"/>
      <c r="H56" s="194"/>
      <c r="I56" s="21">
        <v>2</v>
      </c>
      <c r="J56" s="130" t="s">
        <v>63</v>
      </c>
    </row>
    <row r="57" spans="1:10" ht="13" x14ac:dyDescent="0.25">
      <c r="A57" s="8"/>
      <c r="B57" s="194" t="s">
        <v>218</v>
      </c>
      <c r="C57" s="194"/>
      <c r="D57" s="194"/>
      <c r="E57" s="194"/>
      <c r="F57" s="194"/>
      <c r="G57" s="194"/>
      <c r="H57" s="194"/>
      <c r="I57" s="22">
        <v>22</v>
      </c>
      <c r="J57" s="130" t="s">
        <v>63</v>
      </c>
    </row>
    <row r="58" spans="1:10" ht="13" x14ac:dyDescent="0.25">
      <c r="A58" s="8" t="s">
        <v>6</v>
      </c>
      <c r="B58" s="185" t="s">
        <v>197</v>
      </c>
      <c r="C58" s="185"/>
      <c r="D58" s="185"/>
      <c r="E58" s="185"/>
      <c r="F58" s="185"/>
      <c r="G58" s="185"/>
      <c r="H58" s="185"/>
      <c r="I58" s="185"/>
      <c r="J58" s="16">
        <f>ROUND(I60*I59*(1-0.18),2)*1+ROUND(21.726*6*(1-0.18),2)*0</f>
        <v>0</v>
      </c>
    </row>
    <row r="59" spans="1:10" ht="13" x14ac:dyDescent="0.25">
      <c r="A59" s="8"/>
      <c r="B59" s="194" t="s">
        <v>307</v>
      </c>
      <c r="C59" s="194"/>
      <c r="D59" s="194"/>
      <c r="E59" s="194"/>
      <c r="F59" s="194"/>
      <c r="G59" s="194"/>
      <c r="H59" s="194"/>
      <c r="I59" s="20">
        <v>0</v>
      </c>
      <c r="J59" s="108" t="s">
        <v>63</v>
      </c>
    </row>
    <row r="60" spans="1:10" ht="13" x14ac:dyDescent="0.25">
      <c r="A60" s="23"/>
      <c r="B60" s="194" t="s">
        <v>219</v>
      </c>
      <c r="C60" s="194"/>
      <c r="D60" s="194"/>
      <c r="E60" s="194"/>
      <c r="F60" s="194"/>
      <c r="G60" s="194"/>
      <c r="H60" s="194"/>
      <c r="I60" s="24">
        <v>22</v>
      </c>
      <c r="J60" s="130" t="s">
        <v>63</v>
      </c>
    </row>
    <row r="61" spans="1:10" ht="27.65" customHeight="1" x14ac:dyDescent="0.25">
      <c r="A61" s="8" t="s">
        <v>9</v>
      </c>
      <c r="B61" s="193" t="s">
        <v>202</v>
      </c>
      <c r="C61" s="193"/>
      <c r="D61" s="193"/>
      <c r="E61" s="193"/>
      <c r="F61" s="193"/>
      <c r="G61" s="193"/>
      <c r="H61" s="193"/>
      <c r="I61" s="193"/>
      <c r="J61" s="16">
        <v>0</v>
      </c>
    </row>
    <row r="62" spans="1:10" ht="27.65" customHeight="1" x14ac:dyDescent="0.25">
      <c r="A62" s="8" t="s">
        <v>11</v>
      </c>
      <c r="B62" s="174" t="s">
        <v>196</v>
      </c>
      <c r="C62" s="174"/>
      <c r="D62" s="174"/>
      <c r="E62" s="174"/>
      <c r="F62" s="174"/>
      <c r="G62" s="174"/>
      <c r="H62" s="174"/>
      <c r="I62" s="174"/>
      <c r="J62" s="25">
        <v>32.5</v>
      </c>
    </row>
    <row r="63" spans="1:10" ht="13" x14ac:dyDescent="0.25">
      <c r="A63" s="186" t="s">
        <v>32</v>
      </c>
      <c r="B63" s="186"/>
      <c r="C63" s="186"/>
      <c r="D63" s="186"/>
      <c r="E63" s="186"/>
      <c r="F63" s="186"/>
      <c r="G63" s="186"/>
      <c r="H63" s="186"/>
      <c r="I63" s="186"/>
      <c r="J63" s="14">
        <f>SUM(J54:J62)</f>
        <v>132.29000000000002</v>
      </c>
    </row>
    <row r="64" spans="1:10" ht="13" x14ac:dyDescent="0.25">
      <c r="A64" s="177"/>
      <c r="B64" s="177"/>
      <c r="C64" s="177"/>
      <c r="D64" s="177"/>
      <c r="E64" s="177"/>
      <c r="F64" s="177"/>
      <c r="G64" s="177"/>
      <c r="H64" s="177"/>
      <c r="I64" s="177"/>
      <c r="J64" s="177"/>
    </row>
    <row r="65" spans="1:13" ht="16.149999999999999" customHeight="1" x14ac:dyDescent="0.25">
      <c r="A65" s="187" t="s">
        <v>64</v>
      </c>
      <c r="B65" s="187"/>
      <c r="C65" s="187"/>
      <c r="D65" s="187"/>
      <c r="E65" s="187"/>
      <c r="F65" s="187"/>
      <c r="G65" s="187"/>
      <c r="H65" s="187"/>
      <c r="I65" s="187"/>
      <c r="J65" s="187"/>
    </row>
    <row r="66" spans="1:13" ht="16.149999999999999" customHeight="1" x14ac:dyDescent="0.25">
      <c r="A66" s="103">
        <v>2</v>
      </c>
      <c r="B66" s="183" t="s">
        <v>65</v>
      </c>
      <c r="C66" s="183"/>
      <c r="D66" s="183"/>
      <c r="E66" s="183"/>
      <c r="F66" s="183"/>
      <c r="G66" s="183"/>
      <c r="H66" s="183"/>
      <c r="I66" s="183"/>
      <c r="J66" s="103" t="s">
        <v>37</v>
      </c>
    </row>
    <row r="67" spans="1:13" ht="14.65" customHeight="1" x14ac:dyDescent="0.25">
      <c r="A67" s="1" t="s">
        <v>35</v>
      </c>
      <c r="B67" s="1"/>
      <c r="C67" s="174" t="s">
        <v>66</v>
      </c>
      <c r="D67" s="174"/>
      <c r="E67" s="174"/>
      <c r="F67" s="174"/>
      <c r="G67" s="174"/>
      <c r="H67" s="174"/>
      <c r="I67" s="174"/>
      <c r="J67" s="26">
        <f>J38</f>
        <v>330.54</v>
      </c>
    </row>
    <row r="68" spans="1:13" ht="14.65" customHeight="1" x14ac:dyDescent="0.25">
      <c r="A68" s="1" t="s">
        <v>43</v>
      </c>
      <c r="B68" s="1"/>
      <c r="C68" s="174" t="s">
        <v>44</v>
      </c>
      <c r="D68" s="174"/>
      <c r="E68" s="174"/>
      <c r="F68" s="174"/>
      <c r="G68" s="174"/>
      <c r="H68" s="174"/>
      <c r="I68" s="174"/>
      <c r="J68" s="26">
        <f>J50</f>
        <v>783.06</v>
      </c>
    </row>
    <row r="69" spans="1:13" ht="14.65" customHeight="1" x14ac:dyDescent="0.25">
      <c r="A69" s="1" t="s">
        <v>61</v>
      </c>
      <c r="B69" s="1"/>
      <c r="C69" s="174" t="s">
        <v>62</v>
      </c>
      <c r="D69" s="174"/>
      <c r="E69" s="174"/>
      <c r="F69" s="174"/>
      <c r="G69" s="174"/>
      <c r="H69" s="174"/>
      <c r="I69" s="174"/>
      <c r="J69" s="26">
        <f>J63</f>
        <v>132.29000000000002</v>
      </c>
    </row>
    <row r="70" spans="1:13" ht="14.65" customHeight="1" x14ac:dyDescent="0.25">
      <c r="A70" s="184" t="s">
        <v>40</v>
      </c>
      <c r="B70" s="184"/>
      <c r="C70" s="184"/>
      <c r="D70" s="184"/>
      <c r="E70" s="184"/>
      <c r="F70" s="184"/>
      <c r="G70" s="184"/>
      <c r="H70" s="184"/>
      <c r="I70" s="184"/>
      <c r="J70" s="27">
        <f>SUM(J67+J68+J69)</f>
        <v>1245.8899999999999</v>
      </c>
    </row>
    <row r="71" spans="1:13" ht="13.5" thickBot="1" x14ac:dyDescent="0.3">
      <c r="A71" s="177"/>
      <c r="B71" s="177"/>
      <c r="C71" s="177"/>
      <c r="D71" s="177"/>
      <c r="E71" s="177"/>
      <c r="F71" s="177"/>
      <c r="G71" s="177"/>
      <c r="H71" s="177"/>
      <c r="I71" s="177"/>
      <c r="J71" s="177"/>
    </row>
    <row r="72" spans="1:13" ht="16.149999999999999" customHeight="1" thickBot="1" x14ac:dyDescent="0.3">
      <c r="A72" s="187" t="s">
        <v>67</v>
      </c>
      <c r="B72" s="187"/>
      <c r="C72" s="187"/>
      <c r="D72" s="187"/>
      <c r="E72" s="187"/>
      <c r="F72" s="187"/>
      <c r="G72" s="187"/>
      <c r="H72" s="187"/>
      <c r="I72" s="187"/>
      <c r="J72" s="187"/>
      <c r="L72" s="170" t="s">
        <v>68</v>
      </c>
      <c r="M72" s="171"/>
    </row>
    <row r="73" spans="1:13" ht="16.149999999999999" customHeight="1" thickBot="1" x14ac:dyDescent="0.3">
      <c r="A73" s="104">
        <v>3</v>
      </c>
      <c r="B73" s="183" t="s">
        <v>69</v>
      </c>
      <c r="C73" s="183"/>
      <c r="D73" s="183"/>
      <c r="E73" s="183"/>
      <c r="F73" s="183"/>
      <c r="G73" s="183"/>
      <c r="H73" s="183"/>
      <c r="I73" s="183"/>
      <c r="J73" s="104" t="s">
        <v>70</v>
      </c>
      <c r="L73" s="93" t="s">
        <v>71</v>
      </c>
      <c r="M73" s="93" t="s">
        <v>72</v>
      </c>
    </row>
    <row r="74" spans="1:13" ht="46.5" customHeight="1" x14ac:dyDescent="0.25">
      <c r="A74" s="8" t="s">
        <v>4</v>
      </c>
      <c r="B74" s="174" t="s">
        <v>198</v>
      </c>
      <c r="C74" s="174"/>
      <c r="D74" s="174"/>
      <c r="E74" s="174"/>
      <c r="F74" s="174"/>
      <c r="G74" s="174"/>
      <c r="H74" s="174"/>
      <c r="I74" s="174"/>
      <c r="J74" s="16">
        <f>ROUND((($J$29/12)+($J$34/12)+($J$29/12/12)+($J$35/12))*(30/30)*0.05,2)</f>
        <v>10.61</v>
      </c>
      <c r="L74" s="92" t="s">
        <v>74</v>
      </c>
      <c r="M74" s="92" t="s">
        <v>75</v>
      </c>
    </row>
    <row r="75" spans="1:13" ht="14.65" customHeight="1" thickBot="1" x14ac:dyDescent="0.3">
      <c r="A75" s="8" t="s">
        <v>6</v>
      </c>
      <c r="B75" s="174" t="s">
        <v>76</v>
      </c>
      <c r="C75" s="174"/>
      <c r="D75" s="174"/>
      <c r="E75" s="174"/>
      <c r="F75" s="174"/>
      <c r="G75" s="174"/>
      <c r="H75" s="174"/>
      <c r="I75" s="174"/>
      <c r="J75" s="16">
        <f>ROUND($J$74*I49,2)</f>
        <v>0.85</v>
      </c>
      <c r="L75" s="86"/>
      <c r="M75" s="86"/>
    </row>
    <row r="76" spans="1:13" ht="36.25" customHeight="1" thickBot="1" x14ac:dyDescent="0.3">
      <c r="A76" s="112" t="s">
        <v>9</v>
      </c>
      <c r="B76" s="174" t="s">
        <v>303</v>
      </c>
      <c r="C76" s="174"/>
      <c r="D76" s="174"/>
      <c r="E76" s="174"/>
      <c r="F76" s="174"/>
      <c r="G76" s="174"/>
      <c r="H76" s="174"/>
      <c r="I76" s="28">
        <v>1.9E-3</v>
      </c>
      <c r="J76" s="16">
        <f>ROUND($J$29*I76,2)</f>
        <v>4.04</v>
      </c>
      <c r="L76" s="87" t="s">
        <v>77</v>
      </c>
      <c r="M76" s="87" t="s">
        <v>78</v>
      </c>
    </row>
    <row r="77" spans="1:13" ht="27.75" customHeight="1" x14ac:dyDescent="0.25">
      <c r="A77" s="112" t="s">
        <v>11</v>
      </c>
      <c r="B77" s="195" t="s">
        <v>199</v>
      </c>
      <c r="C77" s="196"/>
      <c r="D77" s="196"/>
      <c r="E77" s="196"/>
      <c r="F77" s="196"/>
      <c r="G77" s="196"/>
      <c r="H77" s="196"/>
      <c r="I77" s="197"/>
      <c r="J77" s="16">
        <f>(J29/30*7)/12*0.9</f>
        <v>37.237025000000003</v>
      </c>
      <c r="L77" s="88"/>
      <c r="M77" s="88"/>
    </row>
    <row r="78" spans="1:13" ht="14.65" customHeight="1" x14ac:dyDescent="0.25">
      <c r="A78" s="112" t="s">
        <v>29</v>
      </c>
      <c r="B78" s="174" t="s">
        <v>79</v>
      </c>
      <c r="C78" s="174"/>
      <c r="D78" s="174"/>
      <c r="E78" s="174"/>
      <c r="F78" s="174"/>
      <c r="G78" s="174"/>
      <c r="H78" s="174"/>
      <c r="I78" s="174"/>
      <c r="J78" s="16">
        <f>ROUND($I$50*J77,2)</f>
        <v>13.7</v>
      </c>
      <c r="L78" s="89" t="s">
        <v>80</v>
      </c>
      <c r="M78" s="89" t="s">
        <v>81</v>
      </c>
    </row>
    <row r="79" spans="1:13" ht="36.25" customHeight="1" thickBot="1" x14ac:dyDescent="0.3">
      <c r="A79" s="112" t="s">
        <v>54</v>
      </c>
      <c r="B79" s="174" t="s">
        <v>223</v>
      </c>
      <c r="C79" s="174"/>
      <c r="D79" s="174"/>
      <c r="E79" s="174"/>
      <c r="F79" s="174"/>
      <c r="G79" s="174"/>
      <c r="H79" s="174"/>
      <c r="I79" s="28">
        <v>3.8100000000000002E-2</v>
      </c>
      <c r="J79" s="16">
        <f>ROUND($J$29*I79,2)</f>
        <v>81.069999999999993</v>
      </c>
      <c r="L79" s="86"/>
      <c r="M79" s="86"/>
    </row>
    <row r="80" spans="1:13" ht="13.5" thickBot="1" x14ac:dyDescent="0.3">
      <c r="A80" s="186" t="s">
        <v>40</v>
      </c>
      <c r="B80" s="186"/>
      <c r="C80" s="186"/>
      <c r="D80" s="186"/>
      <c r="E80" s="186"/>
      <c r="F80" s="186"/>
      <c r="G80" s="186"/>
      <c r="H80" s="186"/>
      <c r="I80" s="186"/>
      <c r="J80" s="14">
        <f>SUM(J74:J79)</f>
        <v>147.507025</v>
      </c>
      <c r="L80" s="87" t="s">
        <v>82</v>
      </c>
      <c r="M80" s="87" t="s">
        <v>83</v>
      </c>
    </row>
    <row r="81" spans="1:13" ht="13.5" thickBot="1" x14ac:dyDescent="0.3">
      <c r="A81" s="177"/>
      <c r="B81" s="177"/>
      <c r="C81" s="177"/>
      <c r="D81" s="177"/>
      <c r="E81" s="177"/>
      <c r="F81" s="177"/>
      <c r="G81" s="177"/>
      <c r="H81" s="177"/>
      <c r="I81" s="177"/>
      <c r="J81" s="177"/>
      <c r="L81" s="90"/>
      <c r="M81" s="90"/>
    </row>
    <row r="82" spans="1:13" ht="16.149999999999999" customHeight="1" thickBot="1" x14ac:dyDescent="0.3">
      <c r="A82" s="187" t="s">
        <v>84</v>
      </c>
      <c r="B82" s="187"/>
      <c r="C82" s="187"/>
      <c r="D82" s="187"/>
      <c r="E82" s="187"/>
      <c r="F82" s="187"/>
      <c r="G82" s="187"/>
      <c r="H82" s="187"/>
      <c r="I82" s="187"/>
      <c r="J82" s="187"/>
      <c r="L82" s="91" t="s">
        <v>85</v>
      </c>
      <c r="M82" s="91" t="s">
        <v>86</v>
      </c>
    </row>
    <row r="83" spans="1:13" ht="28" customHeight="1" x14ac:dyDescent="0.25">
      <c r="A83" s="199" t="s">
        <v>87</v>
      </c>
      <c r="B83" s="199"/>
      <c r="C83" s="199"/>
      <c r="D83" s="199"/>
      <c r="E83" s="199"/>
      <c r="F83" s="199"/>
      <c r="G83" s="199"/>
      <c r="H83" s="199"/>
      <c r="I83" s="199"/>
      <c r="J83" s="29">
        <f>J86+J29+J34+J35</f>
        <v>2562.5499999999997</v>
      </c>
    </row>
    <row r="84" spans="1:13" ht="14.65" customHeight="1" x14ac:dyDescent="0.25">
      <c r="A84" s="200"/>
      <c r="B84" s="200"/>
      <c r="C84" s="200"/>
      <c r="D84" s="200"/>
      <c r="E84" s="200"/>
      <c r="F84" s="200"/>
      <c r="G84" s="200"/>
      <c r="H84" s="200"/>
      <c r="I84" s="200"/>
      <c r="J84" s="200"/>
    </row>
    <row r="85" spans="1:13" ht="14" x14ac:dyDescent="0.3">
      <c r="A85" s="30" t="s">
        <v>88</v>
      </c>
      <c r="B85" s="188" t="s">
        <v>89</v>
      </c>
      <c r="C85" s="188"/>
      <c r="D85" s="188"/>
      <c r="E85" s="188"/>
      <c r="F85" s="188"/>
      <c r="G85" s="188"/>
      <c r="H85" s="188"/>
      <c r="I85" s="188"/>
      <c r="J85" s="30" t="s">
        <v>37</v>
      </c>
    </row>
    <row r="86" spans="1:13" ht="12.75" customHeight="1" x14ac:dyDescent="0.3">
      <c r="A86" s="12" t="s">
        <v>4</v>
      </c>
      <c r="B86" s="174" t="s">
        <v>184</v>
      </c>
      <c r="C86" s="174"/>
      <c r="D86" s="174"/>
      <c r="E86" s="174"/>
      <c r="F86" s="174"/>
      <c r="G86" s="174"/>
      <c r="H86" s="174"/>
      <c r="I86" s="31">
        <v>9.0749999999999997E-2</v>
      </c>
      <c r="J86" s="16">
        <f>ROUND(($J$29*I86),2)</f>
        <v>193.1</v>
      </c>
    </row>
    <row r="87" spans="1:13" ht="13" x14ac:dyDescent="0.3">
      <c r="A87" s="12" t="s">
        <v>6</v>
      </c>
      <c r="B87" s="198" t="s">
        <v>194</v>
      </c>
      <c r="C87" s="198"/>
      <c r="D87" s="198"/>
      <c r="E87" s="198"/>
      <c r="F87" s="198"/>
      <c r="G87" s="198"/>
      <c r="H87" s="198"/>
      <c r="I87" s="198"/>
      <c r="J87" s="32">
        <f>ROUND((($J$83/30)*2.96)/12,2)</f>
        <v>21.07</v>
      </c>
    </row>
    <row r="88" spans="1:13" ht="13" x14ac:dyDescent="0.3">
      <c r="A88" s="12" t="s">
        <v>9</v>
      </c>
      <c r="B88" s="185" t="s">
        <v>186</v>
      </c>
      <c r="C88" s="185"/>
      <c r="D88" s="185"/>
      <c r="E88" s="185"/>
      <c r="F88" s="185"/>
      <c r="G88" s="185"/>
      <c r="H88" s="185"/>
      <c r="I88" s="185"/>
      <c r="J88" s="32">
        <f>ROUND((($J$83/30)*5)/12*0.015,2)</f>
        <v>0.53</v>
      </c>
    </row>
    <row r="89" spans="1:13" ht="13" x14ac:dyDescent="0.3">
      <c r="A89" s="12" t="s">
        <v>11</v>
      </c>
      <c r="B89" s="185" t="s">
        <v>185</v>
      </c>
      <c r="C89" s="185"/>
      <c r="D89" s="185"/>
      <c r="E89" s="185"/>
      <c r="F89" s="185"/>
      <c r="G89" s="185"/>
      <c r="H89" s="185"/>
      <c r="I89" s="185"/>
      <c r="J89" s="13">
        <f>ROUND(((($J$83/30)*15)/12)*0.0078,2)</f>
        <v>0.83</v>
      </c>
    </row>
    <row r="90" spans="1:13" ht="13" x14ac:dyDescent="0.3">
      <c r="A90" s="12" t="s">
        <v>29</v>
      </c>
      <c r="B90" s="185" t="s">
        <v>195</v>
      </c>
      <c r="C90" s="185"/>
      <c r="D90" s="185"/>
      <c r="E90" s="185"/>
      <c r="F90" s="185"/>
      <c r="G90" s="185"/>
      <c r="H90" s="185"/>
      <c r="I90" s="185"/>
      <c r="J90" s="115">
        <f>ROUND(((($J$29+$J$29/3)*4/12)/12)*0.01,2)</f>
        <v>0.79</v>
      </c>
    </row>
    <row r="91" spans="1:13" ht="13" x14ac:dyDescent="0.3">
      <c r="A91" s="33" t="s">
        <v>54</v>
      </c>
      <c r="B91" s="203" t="s">
        <v>203</v>
      </c>
      <c r="C91" s="203"/>
      <c r="D91" s="203"/>
      <c r="E91" s="203"/>
      <c r="F91" s="203"/>
      <c r="G91" s="203"/>
      <c r="H91" s="203"/>
      <c r="I91" s="203"/>
      <c r="J91" s="13">
        <f>ROUND(((($J$83/30)*5)/12),2)</f>
        <v>35.590000000000003</v>
      </c>
    </row>
    <row r="92" spans="1:13" ht="13" x14ac:dyDescent="0.3">
      <c r="A92" s="186" t="s">
        <v>40</v>
      </c>
      <c r="B92" s="186"/>
      <c r="C92" s="186"/>
      <c r="D92" s="186"/>
      <c r="E92" s="186"/>
      <c r="F92" s="186"/>
      <c r="G92" s="186"/>
      <c r="H92" s="186"/>
      <c r="I92" s="186"/>
      <c r="J92" s="34">
        <f>SUM(J86:J91)</f>
        <v>251.91</v>
      </c>
    </row>
    <row r="93" spans="1:13" ht="14.65" customHeight="1" x14ac:dyDescent="0.3">
      <c r="A93" s="12" t="s">
        <v>56</v>
      </c>
      <c r="B93" s="185" t="s">
        <v>90</v>
      </c>
      <c r="C93" s="185"/>
      <c r="D93" s="185"/>
      <c r="E93" s="185"/>
      <c r="F93" s="185"/>
      <c r="G93" s="185"/>
      <c r="H93" s="185"/>
      <c r="I93" s="185"/>
      <c r="J93" s="13">
        <f>ROUND(I50*J92,2)</f>
        <v>92.7</v>
      </c>
    </row>
    <row r="94" spans="1:13" ht="13" x14ac:dyDescent="0.25">
      <c r="A94" s="186" t="s">
        <v>40</v>
      </c>
      <c r="B94" s="186"/>
      <c r="C94" s="186"/>
      <c r="D94" s="186"/>
      <c r="E94" s="186"/>
      <c r="F94" s="186"/>
      <c r="G94" s="186"/>
      <c r="H94" s="186"/>
      <c r="I94" s="186"/>
      <c r="J94" s="14">
        <f>SUM(J92:J93)</f>
        <v>344.61</v>
      </c>
    </row>
    <row r="95" spans="1:13" ht="16.149999999999999" customHeight="1" x14ac:dyDescent="0.25">
      <c r="A95" s="187" t="s">
        <v>187</v>
      </c>
      <c r="B95" s="187"/>
      <c r="C95" s="187"/>
      <c r="D95" s="187"/>
      <c r="E95" s="187"/>
      <c r="F95" s="187"/>
      <c r="G95" s="187"/>
      <c r="H95" s="187"/>
      <c r="I95" s="187"/>
      <c r="J95" s="187"/>
    </row>
    <row r="96" spans="1:13" ht="14" x14ac:dyDescent="0.25">
      <c r="A96" s="104" t="s">
        <v>91</v>
      </c>
      <c r="B96" s="188" t="s">
        <v>92</v>
      </c>
      <c r="C96" s="188"/>
      <c r="D96" s="188"/>
      <c r="E96" s="188"/>
      <c r="F96" s="188"/>
      <c r="G96" s="188"/>
      <c r="H96" s="188"/>
      <c r="I96" s="188"/>
      <c r="J96" s="35" t="s">
        <v>37</v>
      </c>
    </row>
    <row r="97" spans="1:10" ht="13" x14ac:dyDescent="0.25">
      <c r="A97" s="8" t="s">
        <v>4</v>
      </c>
      <c r="B97" s="185" t="s">
        <v>188</v>
      </c>
      <c r="C97" s="185"/>
      <c r="D97" s="185"/>
      <c r="E97" s="185"/>
      <c r="F97" s="185"/>
      <c r="G97" s="185"/>
      <c r="H97" s="185"/>
      <c r="I97" s="185"/>
      <c r="J97" s="16">
        <v>0</v>
      </c>
    </row>
    <row r="98" spans="1:10" ht="13" x14ac:dyDescent="0.25">
      <c r="A98" s="201" t="s">
        <v>40</v>
      </c>
      <c r="B98" s="201"/>
      <c r="C98" s="201"/>
      <c r="D98" s="201"/>
      <c r="E98" s="201"/>
      <c r="F98" s="201"/>
      <c r="G98" s="201"/>
      <c r="H98" s="201"/>
      <c r="I98" s="201"/>
      <c r="J98" s="16">
        <v>0</v>
      </c>
    </row>
    <row r="99" spans="1:10" ht="13" x14ac:dyDescent="0.3">
      <c r="A99" s="12" t="s">
        <v>6</v>
      </c>
      <c r="B99" s="185" t="s">
        <v>93</v>
      </c>
      <c r="C99" s="185"/>
      <c r="D99" s="185"/>
      <c r="E99" s="185"/>
      <c r="F99" s="185"/>
      <c r="G99" s="185"/>
      <c r="H99" s="185"/>
      <c r="I99" s="185"/>
      <c r="J99" s="13">
        <f>ROUND(I50*J98,2)</f>
        <v>0</v>
      </c>
    </row>
    <row r="100" spans="1:10" ht="13" x14ac:dyDescent="0.25">
      <c r="A100" s="186" t="s">
        <v>40</v>
      </c>
      <c r="B100" s="186"/>
      <c r="C100" s="186"/>
      <c r="D100" s="186"/>
      <c r="E100" s="186"/>
      <c r="F100" s="186"/>
      <c r="G100" s="186"/>
      <c r="H100" s="186"/>
      <c r="I100" s="186"/>
      <c r="J100" s="14">
        <f>SUM(J98:J99)</f>
        <v>0</v>
      </c>
    </row>
    <row r="101" spans="1:10" ht="13" x14ac:dyDescent="0.25">
      <c r="A101" s="202"/>
      <c r="B101" s="202"/>
      <c r="C101" s="202"/>
      <c r="D101" s="202"/>
      <c r="E101" s="202"/>
      <c r="F101" s="202"/>
      <c r="G101" s="202"/>
      <c r="H101" s="202"/>
      <c r="I101" s="202"/>
      <c r="J101" s="202"/>
    </row>
    <row r="102" spans="1:10" ht="16.149999999999999" customHeight="1" x14ac:dyDescent="0.25">
      <c r="A102" s="187" t="s">
        <v>94</v>
      </c>
      <c r="B102" s="187"/>
      <c r="C102" s="187"/>
      <c r="D102" s="187"/>
      <c r="E102" s="187"/>
      <c r="F102" s="187"/>
      <c r="G102" s="187"/>
      <c r="H102" s="187"/>
      <c r="I102" s="187"/>
      <c r="J102" s="187"/>
    </row>
    <row r="103" spans="1:10" ht="16.149999999999999" customHeight="1" x14ac:dyDescent="0.25">
      <c r="A103" s="103">
        <v>4</v>
      </c>
      <c r="B103" s="183" t="s">
        <v>95</v>
      </c>
      <c r="C103" s="183"/>
      <c r="D103" s="183"/>
      <c r="E103" s="183"/>
      <c r="F103" s="183"/>
      <c r="G103" s="183"/>
      <c r="H103" s="183"/>
      <c r="I103" s="183"/>
      <c r="J103" s="35" t="s">
        <v>37</v>
      </c>
    </row>
    <row r="104" spans="1:10" ht="14.65" customHeight="1" x14ac:dyDescent="0.25">
      <c r="A104" s="1" t="s">
        <v>88</v>
      </c>
      <c r="B104" s="174" t="s">
        <v>96</v>
      </c>
      <c r="C104" s="174"/>
      <c r="D104" s="174"/>
      <c r="E104" s="174"/>
      <c r="F104" s="174"/>
      <c r="G104" s="174"/>
      <c r="H104" s="174"/>
      <c r="I104" s="174"/>
      <c r="J104" s="16">
        <f>J94</f>
        <v>344.61</v>
      </c>
    </row>
    <row r="105" spans="1:10" ht="14.65" customHeight="1" x14ac:dyDescent="0.25">
      <c r="A105" s="1" t="s">
        <v>97</v>
      </c>
      <c r="B105" s="174" t="s">
        <v>98</v>
      </c>
      <c r="C105" s="174"/>
      <c r="D105" s="174"/>
      <c r="E105" s="174"/>
      <c r="F105" s="174"/>
      <c r="G105" s="174"/>
      <c r="H105" s="174"/>
      <c r="I105" s="174"/>
      <c r="J105" s="16">
        <f>J100</f>
        <v>0</v>
      </c>
    </row>
    <row r="106" spans="1:10" ht="14.65" customHeight="1" x14ac:dyDescent="0.25">
      <c r="A106" s="184" t="s">
        <v>40</v>
      </c>
      <c r="B106" s="184"/>
      <c r="C106" s="184"/>
      <c r="D106" s="184"/>
      <c r="E106" s="184"/>
      <c r="F106" s="184"/>
      <c r="G106" s="184"/>
      <c r="H106" s="184"/>
      <c r="I106" s="184"/>
      <c r="J106" s="14">
        <f>SUM(J104+J105)</f>
        <v>344.61</v>
      </c>
    </row>
    <row r="107" spans="1:10" ht="13" x14ac:dyDescent="0.25">
      <c r="A107" s="177"/>
      <c r="B107" s="177"/>
      <c r="C107" s="177"/>
      <c r="D107" s="177"/>
      <c r="E107" s="177"/>
      <c r="F107" s="177"/>
      <c r="G107" s="177"/>
      <c r="H107" s="177"/>
      <c r="I107" s="177"/>
      <c r="J107" s="177"/>
    </row>
    <row r="108" spans="1:10" ht="16.149999999999999" customHeight="1" x14ac:dyDescent="0.25">
      <c r="A108" s="187" t="s">
        <v>99</v>
      </c>
      <c r="B108" s="187"/>
      <c r="C108" s="187"/>
      <c r="D108" s="187"/>
      <c r="E108" s="187"/>
      <c r="F108" s="187"/>
      <c r="G108" s="187"/>
      <c r="H108" s="187"/>
      <c r="I108" s="187"/>
      <c r="J108" s="187"/>
    </row>
    <row r="109" spans="1:10" ht="16.149999999999999" customHeight="1" x14ac:dyDescent="0.25">
      <c r="A109" s="104">
        <v>5</v>
      </c>
      <c r="B109" s="188" t="s">
        <v>100</v>
      </c>
      <c r="C109" s="188"/>
      <c r="D109" s="188"/>
      <c r="E109" s="188"/>
      <c r="F109" s="188"/>
      <c r="G109" s="188"/>
      <c r="H109" s="188"/>
      <c r="I109" s="188"/>
      <c r="J109" s="104" t="s">
        <v>37</v>
      </c>
    </row>
    <row r="110" spans="1:10" ht="13" x14ac:dyDescent="0.25">
      <c r="A110" s="8" t="s">
        <v>4</v>
      </c>
      <c r="B110" s="204" t="s">
        <v>101</v>
      </c>
      <c r="C110" s="204"/>
      <c r="D110" s="204"/>
      <c r="E110" s="204"/>
      <c r="F110" s="204"/>
      <c r="G110" s="204"/>
      <c r="H110" s="204"/>
      <c r="I110" s="204"/>
      <c r="J110" s="16">
        <f>INSUMOS!E28</f>
        <v>170.14833333333334</v>
      </c>
    </row>
    <row r="111" spans="1:10" ht="13" x14ac:dyDescent="0.25">
      <c r="A111" s="8" t="s">
        <v>6</v>
      </c>
      <c r="B111" s="204" t="s">
        <v>237</v>
      </c>
      <c r="C111" s="204"/>
      <c r="D111" s="204"/>
      <c r="E111" s="204"/>
      <c r="F111" s="204"/>
      <c r="G111" s="204"/>
      <c r="H111" s="204"/>
      <c r="I111" s="204"/>
      <c r="J111" s="25">
        <f>INSUMOS!G19</f>
        <v>39.988000000000007</v>
      </c>
    </row>
    <row r="112" spans="1:10" ht="13" x14ac:dyDescent="0.25">
      <c r="A112" s="8" t="s">
        <v>9</v>
      </c>
      <c r="B112" s="204" t="s">
        <v>102</v>
      </c>
      <c r="C112" s="204"/>
      <c r="D112" s="204"/>
      <c r="E112" s="204"/>
      <c r="F112" s="204"/>
      <c r="G112" s="204"/>
      <c r="H112" s="204"/>
      <c r="I112" s="204"/>
      <c r="J112" s="25">
        <f>INSUMOS!F181</f>
        <v>2.1083333333333334</v>
      </c>
    </row>
    <row r="113" spans="1:10" ht="13" x14ac:dyDescent="0.25">
      <c r="A113" s="8" t="s">
        <v>11</v>
      </c>
      <c r="B113" s="204" t="s">
        <v>103</v>
      </c>
      <c r="C113" s="204"/>
      <c r="D113" s="204"/>
      <c r="E113" s="204"/>
      <c r="F113" s="204"/>
      <c r="G113" s="204"/>
      <c r="H113" s="204"/>
      <c r="I113" s="204"/>
      <c r="J113" s="25" t="s">
        <v>104</v>
      </c>
    </row>
    <row r="114" spans="1:10" ht="13" x14ac:dyDescent="0.25">
      <c r="A114" s="186" t="s">
        <v>32</v>
      </c>
      <c r="B114" s="186"/>
      <c r="C114" s="186"/>
      <c r="D114" s="186"/>
      <c r="E114" s="186"/>
      <c r="F114" s="186"/>
      <c r="G114" s="186"/>
      <c r="H114" s="186"/>
      <c r="I114" s="186"/>
      <c r="J114" s="36">
        <f>SUM(J110:J113)</f>
        <v>212.24466666666666</v>
      </c>
    </row>
    <row r="115" spans="1:10" ht="13" x14ac:dyDescent="0.25">
      <c r="A115" s="177"/>
      <c r="B115" s="177"/>
      <c r="C115" s="177"/>
      <c r="D115" s="177"/>
      <c r="E115" s="177"/>
      <c r="F115" s="177"/>
      <c r="G115" s="177"/>
      <c r="H115" s="177"/>
      <c r="I115" s="177"/>
      <c r="J115" s="177"/>
    </row>
    <row r="116" spans="1:10" ht="16.149999999999999" customHeight="1" x14ac:dyDescent="0.25">
      <c r="A116" s="187" t="s">
        <v>105</v>
      </c>
      <c r="B116" s="187"/>
      <c r="C116" s="187"/>
      <c r="D116" s="187"/>
      <c r="E116" s="187"/>
      <c r="F116" s="187"/>
      <c r="G116" s="187"/>
      <c r="H116" s="187"/>
      <c r="I116" s="187"/>
      <c r="J116" s="187"/>
    </row>
    <row r="117" spans="1:10" ht="28" x14ac:dyDescent="0.25">
      <c r="A117" s="104">
        <v>6</v>
      </c>
      <c r="B117" s="188" t="s">
        <v>106</v>
      </c>
      <c r="C117" s="188"/>
      <c r="D117" s="188"/>
      <c r="E117" s="188"/>
      <c r="F117" s="188"/>
      <c r="G117" s="188"/>
      <c r="H117" s="188"/>
      <c r="I117" s="167" t="s">
        <v>45</v>
      </c>
      <c r="J117" s="37" t="s">
        <v>107</v>
      </c>
    </row>
    <row r="118" spans="1:10" ht="12.75" customHeight="1" x14ac:dyDescent="0.25">
      <c r="A118" s="206" t="s">
        <v>108</v>
      </c>
      <c r="B118" s="206"/>
      <c r="C118" s="206"/>
      <c r="D118" s="206"/>
      <c r="E118" s="206"/>
      <c r="F118" s="206"/>
      <c r="G118" s="206"/>
      <c r="H118" s="206"/>
      <c r="I118" s="38" t="s">
        <v>63</v>
      </c>
      <c r="J118" s="39">
        <f>SUM(J29+J70+J80+J106+J114)</f>
        <v>4078.0816916666663</v>
      </c>
    </row>
    <row r="119" spans="1:10" ht="15.5" x14ac:dyDescent="0.25">
      <c r="A119" s="40" t="s">
        <v>4</v>
      </c>
      <c r="B119" s="205" t="s">
        <v>109</v>
      </c>
      <c r="C119" s="205"/>
      <c r="D119" s="205"/>
      <c r="E119" s="205"/>
      <c r="F119" s="205"/>
      <c r="G119" s="205"/>
      <c r="H119" s="205"/>
      <c r="I119" s="118">
        <v>0.03</v>
      </c>
      <c r="J119" s="16">
        <f>ROUND(I119*J118,2)</f>
        <v>122.34</v>
      </c>
    </row>
    <row r="120" spans="1:10" ht="12.75" customHeight="1" x14ac:dyDescent="0.25">
      <c r="A120" s="206" t="s">
        <v>110</v>
      </c>
      <c r="B120" s="206"/>
      <c r="C120" s="206"/>
      <c r="D120" s="206"/>
      <c r="E120" s="206"/>
      <c r="F120" s="206"/>
      <c r="G120" s="206"/>
      <c r="H120" s="206"/>
      <c r="I120" s="41" t="s">
        <v>63</v>
      </c>
      <c r="J120" s="39">
        <f>SUM(J29+J70+J80+J106+J114+J119)</f>
        <v>4200.4216916666664</v>
      </c>
    </row>
    <row r="121" spans="1:10" ht="15.5" x14ac:dyDescent="0.25">
      <c r="A121" s="40" t="s">
        <v>6</v>
      </c>
      <c r="B121" s="205" t="s">
        <v>111</v>
      </c>
      <c r="C121" s="205"/>
      <c r="D121" s="205"/>
      <c r="E121" s="205"/>
      <c r="F121" s="205"/>
      <c r="G121" s="205"/>
      <c r="H121" s="205"/>
      <c r="I121" s="118">
        <v>6.7900000000000002E-2</v>
      </c>
      <c r="J121" s="16">
        <f>ROUND(I121*J120,2)</f>
        <v>285.20999999999998</v>
      </c>
    </row>
    <row r="122" spans="1:10" ht="12.75" customHeight="1" x14ac:dyDescent="0.25">
      <c r="A122" s="206" t="s">
        <v>112</v>
      </c>
      <c r="B122" s="206"/>
      <c r="C122" s="206"/>
      <c r="D122" s="206"/>
      <c r="E122" s="206"/>
      <c r="F122" s="206"/>
      <c r="G122" s="206"/>
      <c r="H122" s="206"/>
      <c r="I122" s="41" t="s">
        <v>63</v>
      </c>
      <c r="J122" s="39">
        <f>SUM(J29+J70+J80+J106+J114+J119+J121)</f>
        <v>4485.6316916666665</v>
      </c>
    </row>
    <row r="123" spans="1:10" ht="15.5" x14ac:dyDescent="0.25">
      <c r="A123" s="40" t="s">
        <v>9</v>
      </c>
      <c r="B123" s="205" t="s">
        <v>113</v>
      </c>
      <c r="C123" s="205"/>
      <c r="D123" s="205"/>
      <c r="E123" s="205"/>
      <c r="F123" s="205"/>
      <c r="G123" s="205"/>
      <c r="H123" s="205"/>
      <c r="I123" s="9" t="s">
        <v>63</v>
      </c>
      <c r="J123" s="108" t="s">
        <v>63</v>
      </c>
    </row>
    <row r="124" spans="1:10" ht="13" x14ac:dyDescent="0.25">
      <c r="A124" s="8"/>
      <c r="B124" s="185" t="s">
        <v>114</v>
      </c>
      <c r="C124" s="185"/>
      <c r="D124" s="185"/>
      <c r="E124" s="185"/>
      <c r="F124" s="185"/>
      <c r="G124" s="185"/>
      <c r="H124" s="185"/>
      <c r="I124" s="9" t="s">
        <v>63</v>
      </c>
      <c r="J124" s="108" t="s">
        <v>63</v>
      </c>
    </row>
    <row r="125" spans="1:10" ht="13" x14ac:dyDescent="0.25">
      <c r="A125" s="8"/>
      <c r="B125" s="185" t="s">
        <v>115</v>
      </c>
      <c r="C125" s="185"/>
      <c r="D125" s="185"/>
      <c r="E125" s="185"/>
      <c r="F125" s="185"/>
      <c r="G125" s="185"/>
      <c r="H125" s="185"/>
      <c r="I125" s="42">
        <v>7.5999999999999998E-2</v>
      </c>
      <c r="J125" s="16">
        <f>ROUND(($J$122/(1-$I$134))*I125,2)</f>
        <v>390.73</v>
      </c>
    </row>
    <row r="126" spans="1:10" ht="13" x14ac:dyDescent="0.25">
      <c r="A126" s="8"/>
      <c r="B126" s="185" t="s">
        <v>116</v>
      </c>
      <c r="C126" s="185"/>
      <c r="D126" s="185"/>
      <c r="E126" s="185"/>
      <c r="F126" s="185"/>
      <c r="G126" s="185"/>
      <c r="H126" s="185"/>
      <c r="I126" s="42">
        <v>1.6500000000000001E-2</v>
      </c>
      <c r="J126" s="16">
        <f>ROUND(($J$122/(1-$I$134))*I126,2)</f>
        <v>84.83</v>
      </c>
    </row>
    <row r="127" spans="1:10" ht="27.65" customHeight="1" x14ac:dyDescent="0.25">
      <c r="A127" s="8"/>
      <c r="B127" s="174" t="s">
        <v>117</v>
      </c>
      <c r="C127" s="174"/>
      <c r="D127" s="174"/>
      <c r="E127" s="174"/>
      <c r="F127" s="174"/>
      <c r="G127" s="174"/>
      <c r="H127" s="174"/>
      <c r="I127" s="43" t="s">
        <v>63</v>
      </c>
      <c r="J127" s="108" t="s">
        <v>63</v>
      </c>
    </row>
    <row r="128" spans="1:10" ht="27.65" customHeight="1" x14ac:dyDescent="0.25">
      <c r="A128" s="8"/>
      <c r="B128" s="174" t="s">
        <v>118</v>
      </c>
      <c r="C128" s="174"/>
      <c r="D128" s="174"/>
      <c r="E128" s="174"/>
      <c r="F128" s="174"/>
      <c r="G128" s="174"/>
      <c r="H128" s="174"/>
      <c r="I128" s="43" t="s">
        <v>63</v>
      </c>
      <c r="J128" s="108" t="s">
        <v>63</v>
      </c>
    </row>
    <row r="129" spans="1:10" ht="13" x14ac:dyDescent="0.25">
      <c r="A129" s="8"/>
      <c r="B129" s="185" t="s">
        <v>119</v>
      </c>
      <c r="C129" s="185"/>
      <c r="D129" s="185"/>
      <c r="E129" s="185"/>
      <c r="F129" s="185"/>
      <c r="G129" s="185"/>
      <c r="H129" s="185"/>
      <c r="I129" s="43" t="s">
        <v>63</v>
      </c>
      <c r="J129" s="108" t="s">
        <v>63</v>
      </c>
    </row>
    <row r="130" spans="1:10" ht="13" x14ac:dyDescent="0.25">
      <c r="A130" s="8"/>
      <c r="B130" s="185" t="s">
        <v>120</v>
      </c>
      <c r="C130" s="185"/>
      <c r="D130" s="185"/>
      <c r="E130" s="185"/>
      <c r="F130" s="185"/>
      <c r="G130" s="185"/>
      <c r="H130" s="185"/>
      <c r="I130" s="43" t="s">
        <v>63</v>
      </c>
      <c r="J130" s="108" t="s">
        <v>63</v>
      </c>
    </row>
    <row r="131" spans="1:10" ht="13" x14ac:dyDescent="0.25">
      <c r="A131" s="8"/>
      <c r="B131" s="185" t="s">
        <v>138</v>
      </c>
      <c r="C131" s="185"/>
      <c r="D131" s="185"/>
      <c r="E131" s="185"/>
      <c r="F131" s="185"/>
      <c r="G131" s="185"/>
      <c r="H131" s="185"/>
      <c r="I131" s="42">
        <v>3.5000000000000003E-2</v>
      </c>
      <c r="J131" s="16">
        <f>ROUND(($J$122/(1-$I$134))*I131,2)</f>
        <v>179.94</v>
      </c>
    </row>
    <row r="132" spans="1:10" ht="13" x14ac:dyDescent="0.25">
      <c r="A132" s="186" t="s">
        <v>40</v>
      </c>
      <c r="B132" s="186"/>
      <c r="C132" s="186"/>
      <c r="D132" s="186"/>
      <c r="E132" s="186"/>
      <c r="F132" s="186"/>
      <c r="G132" s="186"/>
      <c r="H132" s="186"/>
      <c r="I132" s="186"/>
      <c r="J132" s="14">
        <f>SUM(J119+J121+J125+J126+J131)</f>
        <v>1063.05</v>
      </c>
    </row>
    <row r="133" spans="1:10" ht="13" x14ac:dyDescent="0.25">
      <c r="A133" s="177"/>
      <c r="B133" s="177"/>
      <c r="C133" s="177"/>
      <c r="D133" s="177"/>
      <c r="E133" s="177"/>
      <c r="F133" s="177"/>
      <c r="G133" s="177"/>
      <c r="H133" s="177"/>
      <c r="I133" s="177"/>
      <c r="J133" s="177"/>
    </row>
    <row r="134" spans="1:10" ht="14.65" customHeight="1" x14ac:dyDescent="0.25">
      <c r="A134" s="211" t="s">
        <v>121</v>
      </c>
      <c r="B134" s="211"/>
      <c r="C134" s="211"/>
      <c r="D134" s="211"/>
      <c r="E134" s="211"/>
      <c r="F134" s="211"/>
      <c r="G134" s="211"/>
      <c r="H134" s="211"/>
      <c r="I134" s="44">
        <f>SUM(I125:I131)</f>
        <v>0.1275</v>
      </c>
      <c r="J134" s="39">
        <f>SUM(J125:J131)</f>
        <v>655.5</v>
      </c>
    </row>
    <row r="135" spans="1:10" x14ac:dyDescent="0.25">
      <c r="A135" s="212" t="s">
        <v>122</v>
      </c>
      <c r="B135" s="212"/>
      <c r="C135" s="212"/>
      <c r="D135" s="213" t="s">
        <v>123</v>
      </c>
      <c r="E135" s="213"/>
      <c r="F135" s="213"/>
      <c r="G135" s="213"/>
      <c r="H135" s="213"/>
      <c r="I135" s="213"/>
      <c r="J135" s="213"/>
    </row>
    <row r="136" spans="1:10" x14ac:dyDescent="0.25">
      <c r="A136" s="212"/>
      <c r="B136" s="212"/>
      <c r="C136" s="212"/>
      <c r="D136" s="213" t="s">
        <v>124</v>
      </c>
      <c r="E136" s="213"/>
      <c r="F136" s="213"/>
      <c r="G136" s="213"/>
      <c r="H136" s="213"/>
      <c r="I136" s="213"/>
      <c r="J136" s="213"/>
    </row>
    <row r="137" spans="1:10" x14ac:dyDescent="0.25">
      <c r="A137" s="212"/>
      <c r="B137" s="212"/>
      <c r="C137" s="212"/>
      <c r="D137" s="213" t="s">
        <v>125</v>
      </c>
      <c r="E137" s="213"/>
      <c r="F137" s="213"/>
      <c r="G137" s="213"/>
      <c r="H137" s="213"/>
      <c r="I137" s="213"/>
      <c r="J137" s="213"/>
    </row>
    <row r="138" spans="1:10" ht="13" x14ac:dyDescent="0.25">
      <c r="A138" s="177"/>
      <c r="B138" s="177"/>
      <c r="C138" s="177"/>
      <c r="D138" s="177"/>
      <c r="E138" s="177"/>
      <c r="F138" s="177"/>
      <c r="G138" s="177"/>
      <c r="H138" s="177"/>
      <c r="I138" s="177"/>
      <c r="J138" s="177"/>
    </row>
    <row r="139" spans="1:10" ht="46" customHeight="1" x14ac:dyDescent="0.25">
      <c r="A139" s="209" t="s">
        <v>126</v>
      </c>
      <c r="B139" s="209"/>
      <c r="C139" s="209"/>
      <c r="D139" s="209"/>
      <c r="E139" s="209"/>
      <c r="F139" s="209"/>
      <c r="G139" s="209"/>
      <c r="H139" s="209"/>
      <c r="I139" s="209"/>
      <c r="J139" s="209"/>
    </row>
    <row r="140" spans="1:10" ht="14.65" customHeight="1" x14ac:dyDescent="0.25">
      <c r="A140" s="210" t="s">
        <v>127</v>
      </c>
      <c r="B140" s="210"/>
      <c r="C140" s="210"/>
      <c r="D140" s="210"/>
      <c r="E140" s="210"/>
      <c r="F140" s="210"/>
      <c r="G140" s="210"/>
      <c r="H140" s="210"/>
      <c r="I140" s="210"/>
      <c r="J140" s="45" t="s">
        <v>37</v>
      </c>
    </row>
    <row r="141" spans="1:10" ht="14.65" customHeight="1" x14ac:dyDescent="0.25">
      <c r="A141" s="46" t="s">
        <v>4</v>
      </c>
      <c r="B141" s="207" t="s">
        <v>128</v>
      </c>
      <c r="C141" s="207"/>
      <c r="D141" s="207"/>
      <c r="E141" s="207"/>
      <c r="F141" s="207"/>
      <c r="G141" s="207"/>
      <c r="H141" s="207"/>
      <c r="I141" s="207"/>
      <c r="J141" s="25">
        <f>J29</f>
        <v>2127.83</v>
      </c>
    </row>
    <row r="142" spans="1:10" ht="14.65" customHeight="1" x14ac:dyDescent="0.25">
      <c r="A142" s="46" t="s">
        <v>6</v>
      </c>
      <c r="B142" s="207" t="s">
        <v>33</v>
      </c>
      <c r="C142" s="207"/>
      <c r="D142" s="207"/>
      <c r="E142" s="207"/>
      <c r="F142" s="207"/>
      <c r="G142" s="207"/>
      <c r="H142" s="207"/>
      <c r="I142" s="207"/>
      <c r="J142" s="25">
        <f>J70</f>
        <v>1245.8899999999999</v>
      </c>
    </row>
    <row r="143" spans="1:10" ht="14.65" customHeight="1" x14ac:dyDescent="0.25">
      <c r="A143" s="46" t="s">
        <v>9</v>
      </c>
      <c r="B143" s="207" t="s">
        <v>129</v>
      </c>
      <c r="C143" s="207"/>
      <c r="D143" s="207"/>
      <c r="E143" s="207"/>
      <c r="F143" s="207"/>
      <c r="G143" s="207"/>
      <c r="H143" s="207"/>
      <c r="I143" s="207"/>
      <c r="J143" s="25">
        <f>J80</f>
        <v>147.507025</v>
      </c>
    </row>
    <row r="144" spans="1:10" ht="14.65" customHeight="1" x14ac:dyDescent="0.25">
      <c r="A144" s="46" t="s">
        <v>11</v>
      </c>
      <c r="B144" s="207" t="s">
        <v>130</v>
      </c>
      <c r="C144" s="207"/>
      <c r="D144" s="207"/>
      <c r="E144" s="207"/>
      <c r="F144" s="207"/>
      <c r="G144" s="207"/>
      <c r="H144" s="207"/>
      <c r="I144" s="207"/>
      <c r="J144" s="25">
        <f>J106</f>
        <v>344.61</v>
      </c>
    </row>
    <row r="145" spans="1:10" ht="14.65" customHeight="1" x14ac:dyDescent="0.25">
      <c r="A145" s="46" t="s">
        <v>29</v>
      </c>
      <c r="B145" s="207" t="s">
        <v>131</v>
      </c>
      <c r="C145" s="207"/>
      <c r="D145" s="207"/>
      <c r="E145" s="207"/>
      <c r="F145" s="207"/>
      <c r="G145" s="207"/>
      <c r="H145" s="207"/>
      <c r="I145" s="207"/>
      <c r="J145" s="25">
        <f>J114</f>
        <v>212.24466666666666</v>
      </c>
    </row>
    <row r="146" spans="1:10" ht="14.65" customHeight="1" x14ac:dyDescent="0.25">
      <c r="A146" s="208" t="s">
        <v>132</v>
      </c>
      <c r="B146" s="208"/>
      <c r="C146" s="208"/>
      <c r="D146" s="208"/>
      <c r="E146" s="208"/>
      <c r="F146" s="208"/>
      <c r="G146" s="208"/>
      <c r="H146" s="208"/>
      <c r="I146" s="208"/>
      <c r="J146" s="36">
        <f>SUM(J141:J145)</f>
        <v>4078.0816916666663</v>
      </c>
    </row>
    <row r="147" spans="1:10" ht="14.65" customHeight="1" x14ac:dyDescent="0.25">
      <c r="A147" s="46" t="s">
        <v>54</v>
      </c>
      <c r="B147" s="207" t="s">
        <v>133</v>
      </c>
      <c r="C147" s="207"/>
      <c r="D147" s="207"/>
      <c r="E147" s="207"/>
      <c r="F147" s="207"/>
      <c r="G147" s="207"/>
      <c r="H147" s="207"/>
      <c r="I147" s="207"/>
      <c r="J147" s="25">
        <f>J132</f>
        <v>1063.05</v>
      </c>
    </row>
    <row r="148" spans="1:10" ht="14.65" customHeight="1" x14ac:dyDescent="0.25">
      <c r="A148" s="208" t="s">
        <v>134</v>
      </c>
      <c r="B148" s="208"/>
      <c r="C148" s="208"/>
      <c r="D148" s="208"/>
      <c r="E148" s="208"/>
      <c r="F148" s="208"/>
      <c r="G148" s="208"/>
      <c r="H148" s="208"/>
      <c r="I148" s="208"/>
      <c r="J148" s="36">
        <f>SUM(J146:J147)</f>
        <v>5141.1316916666665</v>
      </c>
    </row>
    <row r="150" spans="1:10" x14ac:dyDescent="0.25">
      <c r="J150" s="47"/>
    </row>
  </sheetData>
  <mergeCells count="162">
    <mergeCell ref="A133:J133"/>
    <mergeCell ref="A134:H134"/>
    <mergeCell ref="A135:C137"/>
    <mergeCell ref="D135:J135"/>
    <mergeCell ref="D136:J136"/>
    <mergeCell ref="D137:J137"/>
    <mergeCell ref="B127:H127"/>
    <mergeCell ref="B128:H128"/>
    <mergeCell ref="B129:H129"/>
    <mergeCell ref="B130:H130"/>
    <mergeCell ref="B131:H131"/>
    <mergeCell ref="A132:I132"/>
    <mergeCell ref="B144:I144"/>
    <mergeCell ref="B145:I145"/>
    <mergeCell ref="A146:I146"/>
    <mergeCell ref="B147:I147"/>
    <mergeCell ref="A148:I148"/>
    <mergeCell ref="A138:J138"/>
    <mergeCell ref="A139:J139"/>
    <mergeCell ref="A140:I140"/>
    <mergeCell ref="B141:I141"/>
    <mergeCell ref="B142:I142"/>
    <mergeCell ref="B143:I143"/>
    <mergeCell ref="B121:H121"/>
    <mergeCell ref="A122:H122"/>
    <mergeCell ref="B123:H123"/>
    <mergeCell ref="B124:H124"/>
    <mergeCell ref="B125:H125"/>
    <mergeCell ref="B126:H126"/>
    <mergeCell ref="A115:J115"/>
    <mergeCell ref="A116:J116"/>
    <mergeCell ref="B117:H117"/>
    <mergeCell ref="A118:H118"/>
    <mergeCell ref="B119:H119"/>
    <mergeCell ref="A120:H120"/>
    <mergeCell ref="B109:I109"/>
    <mergeCell ref="B110:I110"/>
    <mergeCell ref="B111:I111"/>
    <mergeCell ref="B112:I112"/>
    <mergeCell ref="B113:I113"/>
    <mergeCell ref="A114:I114"/>
    <mergeCell ref="B103:I103"/>
    <mergeCell ref="B104:I104"/>
    <mergeCell ref="B105:I105"/>
    <mergeCell ref="A106:I106"/>
    <mergeCell ref="A107:J107"/>
    <mergeCell ref="A108:J108"/>
    <mergeCell ref="B97:I97"/>
    <mergeCell ref="A98:I98"/>
    <mergeCell ref="B99:I99"/>
    <mergeCell ref="A100:I100"/>
    <mergeCell ref="A101:J101"/>
    <mergeCell ref="A102:J102"/>
    <mergeCell ref="B91:I91"/>
    <mergeCell ref="A92:I92"/>
    <mergeCell ref="B93:I93"/>
    <mergeCell ref="A94:I94"/>
    <mergeCell ref="A95:J95"/>
    <mergeCell ref="B96:I96"/>
    <mergeCell ref="B85:I85"/>
    <mergeCell ref="B86:H86"/>
    <mergeCell ref="B87:I87"/>
    <mergeCell ref="B88:I88"/>
    <mergeCell ref="B89:I89"/>
    <mergeCell ref="B90:I90"/>
    <mergeCell ref="B79:H79"/>
    <mergeCell ref="A80:I80"/>
    <mergeCell ref="A81:J81"/>
    <mergeCell ref="A82:J82"/>
    <mergeCell ref="A83:I83"/>
    <mergeCell ref="A84:J84"/>
    <mergeCell ref="B73:I73"/>
    <mergeCell ref="B74:I74"/>
    <mergeCell ref="B75:I75"/>
    <mergeCell ref="B76:H76"/>
    <mergeCell ref="B77:I77"/>
    <mergeCell ref="B78:I78"/>
    <mergeCell ref="C67:I67"/>
    <mergeCell ref="C68:I68"/>
    <mergeCell ref="C69:I69"/>
    <mergeCell ref="A70:I70"/>
    <mergeCell ref="A71:J71"/>
    <mergeCell ref="A72:J72"/>
    <mergeCell ref="B61:I61"/>
    <mergeCell ref="B62:I62"/>
    <mergeCell ref="A63:I63"/>
    <mergeCell ref="A64:J64"/>
    <mergeCell ref="A65:J65"/>
    <mergeCell ref="B66:I66"/>
    <mergeCell ref="B55:H55"/>
    <mergeCell ref="B56:H56"/>
    <mergeCell ref="B57:H57"/>
    <mergeCell ref="B58:I58"/>
    <mergeCell ref="B59:H59"/>
    <mergeCell ref="B60:H60"/>
    <mergeCell ref="B49:H49"/>
    <mergeCell ref="A50:H50"/>
    <mergeCell ref="A51:J51"/>
    <mergeCell ref="A52:J52"/>
    <mergeCell ref="B53:I53"/>
    <mergeCell ref="B54:I54"/>
    <mergeCell ref="B43:H43"/>
    <mergeCell ref="B44:D44"/>
    <mergeCell ref="B45:H45"/>
    <mergeCell ref="B46:H46"/>
    <mergeCell ref="B47:H47"/>
    <mergeCell ref="B48:H48"/>
    <mergeCell ref="B37:I37"/>
    <mergeCell ref="A38:I38"/>
    <mergeCell ref="A39:J39"/>
    <mergeCell ref="A40:J40"/>
    <mergeCell ref="B41:H41"/>
    <mergeCell ref="B42:H42"/>
    <mergeCell ref="A31:J31"/>
    <mergeCell ref="A32:J32"/>
    <mergeCell ref="B33:I33"/>
    <mergeCell ref="B34:H34"/>
    <mergeCell ref="B35:H35"/>
    <mergeCell ref="A36:I36"/>
    <mergeCell ref="B27:I27"/>
    <mergeCell ref="B28:H28"/>
    <mergeCell ref="A29:I29"/>
    <mergeCell ref="A30:J30"/>
    <mergeCell ref="A20:J20"/>
    <mergeCell ref="A21:J21"/>
    <mergeCell ref="B22:G22"/>
    <mergeCell ref="H22:I22"/>
    <mergeCell ref="B23:I23"/>
    <mergeCell ref="B24:H24"/>
    <mergeCell ref="H19:J19"/>
    <mergeCell ref="A13:J13"/>
    <mergeCell ref="A14:J14"/>
    <mergeCell ref="B15:G15"/>
    <mergeCell ref="H15:J15"/>
    <mergeCell ref="B16:G16"/>
    <mergeCell ref="H16:J16"/>
    <mergeCell ref="B25:I25"/>
    <mergeCell ref="B26:I26"/>
    <mergeCell ref="L72:M72"/>
    <mergeCell ref="A1:J1"/>
    <mergeCell ref="A2:J2"/>
    <mergeCell ref="A3:G3"/>
    <mergeCell ref="H3:J3"/>
    <mergeCell ref="A4:G4"/>
    <mergeCell ref="H4:J4"/>
    <mergeCell ref="B9:G9"/>
    <mergeCell ref="H9:J9"/>
    <mergeCell ref="B10:G10"/>
    <mergeCell ref="H10:J10"/>
    <mergeCell ref="A11:J11"/>
    <mergeCell ref="A12:J12"/>
    <mergeCell ref="A5:J5"/>
    <mergeCell ref="A6:J6"/>
    <mergeCell ref="B7:G7"/>
    <mergeCell ref="H7:J7"/>
    <mergeCell ref="B8:G8"/>
    <mergeCell ref="H8:J8"/>
    <mergeCell ref="B17:G17"/>
    <mergeCell ref="H17:J17"/>
    <mergeCell ref="B18:G18"/>
    <mergeCell ref="H18:J18"/>
    <mergeCell ref="B19:G19"/>
  </mergeCells>
  <pageMargins left="0.78749999999999998" right="0.78749999999999998" top="1.05277777777778" bottom="1.05277777777778" header="0.78749999999999998" footer="0.78749999999999998"/>
  <pageSetup paperSize="9" scale="78" firstPageNumber="0" fitToHeight="0" orientation="portrait" horizontalDpi="300" verticalDpi="300" r:id="rId1"/>
  <headerFooter>
    <oddHeader>&amp;C&amp;"Times New Roman,Normal"&amp;12&amp;A</oddHeader>
    <oddFooter>&amp;C&amp;"Times New Roman,Normal"&amp;12Página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/>
    <pageSetUpPr fitToPage="1"/>
  </sheetPr>
  <dimension ref="A1:M150"/>
  <sheetViews>
    <sheetView showGridLines="0" view="pageBreakPreview" zoomScale="130" zoomScaleNormal="100" zoomScaleSheetLayoutView="130" zoomScalePageLayoutView="95" workbookViewId="0">
      <selection activeCell="A2" sqref="A2:J2"/>
    </sheetView>
  </sheetViews>
  <sheetFormatPr defaultRowHeight="12.5" x14ac:dyDescent="0.25"/>
  <cols>
    <col min="1" max="1" width="12.54296875" customWidth="1"/>
    <col min="2" max="3" width="11" customWidth="1"/>
    <col min="4" max="5" width="8.7265625" customWidth="1"/>
    <col min="6" max="8" width="12.54296875" customWidth="1"/>
    <col min="9" max="9" width="8.7265625" customWidth="1"/>
    <col min="10" max="10" width="11.81640625" customWidth="1"/>
    <col min="11" max="11" width="8.7265625" customWidth="1"/>
    <col min="12" max="12" width="57.453125" customWidth="1"/>
    <col min="13" max="13" width="52.1796875" customWidth="1"/>
    <col min="14" max="1025" width="8.7265625" customWidth="1"/>
  </cols>
  <sheetData>
    <row r="1" spans="1:10" ht="24.25" customHeight="1" x14ac:dyDescent="0.25">
      <c r="A1" s="172" t="s">
        <v>213</v>
      </c>
      <c r="B1" s="172"/>
      <c r="C1" s="172"/>
      <c r="D1" s="172"/>
      <c r="E1" s="172"/>
      <c r="F1" s="172"/>
      <c r="G1" s="172"/>
      <c r="H1" s="172"/>
      <c r="I1" s="172"/>
      <c r="J1" s="172"/>
    </row>
    <row r="2" spans="1:10" ht="62.5" customHeight="1" x14ac:dyDescent="0.25">
      <c r="A2" s="173" t="s">
        <v>314</v>
      </c>
      <c r="B2" s="173"/>
      <c r="C2" s="173"/>
      <c r="D2" s="173"/>
      <c r="E2" s="173"/>
      <c r="F2" s="173"/>
      <c r="G2" s="173"/>
      <c r="H2" s="173"/>
      <c r="I2" s="173"/>
      <c r="J2" s="173"/>
    </row>
    <row r="3" spans="1:10" ht="14.65" customHeight="1" x14ac:dyDescent="0.25">
      <c r="A3" s="174" t="s">
        <v>0</v>
      </c>
      <c r="B3" s="174"/>
      <c r="C3" s="174"/>
      <c r="D3" s="174"/>
      <c r="E3" s="174"/>
      <c r="F3" s="174"/>
      <c r="G3" s="174"/>
      <c r="H3" s="175" t="s">
        <v>182</v>
      </c>
      <c r="I3" s="175"/>
      <c r="J3" s="175"/>
    </row>
    <row r="4" spans="1:10" ht="14.65" customHeight="1" x14ac:dyDescent="0.25">
      <c r="A4" s="174" t="s">
        <v>1</v>
      </c>
      <c r="B4" s="174"/>
      <c r="C4" s="174"/>
      <c r="D4" s="174"/>
      <c r="E4" s="174"/>
      <c r="F4" s="174"/>
      <c r="G4" s="174"/>
      <c r="H4" s="175"/>
      <c r="I4" s="175"/>
      <c r="J4" s="175"/>
    </row>
    <row r="5" spans="1:10" ht="14.65" customHeight="1" x14ac:dyDescent="0.25">
      <c r="A5" s="174" t="s">
        <v>2</v>
      </c>
      <c r="B5" s="174"/>
      <c r="C5" s="174"/>
      <c r="D5" s="174"/>
      <c r="E5" s="174"/>
      <c r="F5" s="174"/>
      <c r="G5" s="174"/>
      <c r="H5" s="174"/>
      <c r="I5" s="174"/>
      <c r="J5" s="174"/>
    </row>
    <row r="6" spans="1:10" ht="16.149999999999999" customHeight="1" x14ac:dyDescent="0.25">
      <c r="A6" s="179" t="s">
        <v>3</v>
      </c>
      <c r="B6" s="179"/>
      <c r="C6" s="179"/>
      <c r="D6" s="179"/>
      <c r="E6" s="179"/>
      <c r="F6" s="179"/>
      <c r="G6" s="179"/>
      <c r="H6" s="179"/>
      <c r="I6" s="179"/>
      <c r="J6" s="179"/>
    </row>
    <row r="7" spans="1:10" ht="14.65" customHeight="1" x14ac:dyDescent="0.25">
      <c r="A7" s="1" t="s">
        <v>4</v>
      </c>
      <c r="B7" s="174" t="s">
        <v>5</v>
      </c>
      <c r="C7" s="174"/>
      <c r="D7" s="174"/>
      <c r="E7" s="174"/>
      <c r="F7" s="174"/>
      <c r="G7" s="174"/>
      <c r="H7" s="176"/>
      <c r="I7" s="176"/>
      <c r="J7" s="176"/>
    </row>
    <row r="8" spans="1:10" ht="14.65" customHeight="1" x14ac:dyDescent="0.25">
      <c r="A8" s="1" t="s">
        <v>6</v>
      </c>
      <c r="B8" s="174" t="s">
        <v>7</v>
      </c>
      <c r="C8" s="174"/>
      <c r="D8" s="174"/>
      <c r="E8" s="174"/>
      <c r="F8" s="174"/>
      <c r="G8" s="174"/>
      <c r="H8" s="176" t="s">
        <v>8</v>
      </c>
      <c r="I8" s="176"/>
      <c r="J8" s="176"/>
    </row>
    <row r="9" spans="1:10" ht="39" customHeight="1" x14ac:dyDescent="0.25">
      <c r="A9" s="1" t="s">
        <v>9</v>
      </c>
      <c r="B9" s="174" t="s">
        <v>10</v>
      </c>
      <c r="C9" s="174"/>
      <c r="D9" s="174"/>
      <c r="E9" s="174"/>
      <c r="F9" s="174"/>
      <c r="G9" s="174"/>
      <c r="H9" s="176" t="s">
        <v>210</v>
      </c>
      <c r="I9" s="176"/>
      <c r="J9" s="176"/>
    </row>
    <row r="10" spans="1:10" ht="14.65" customHeight="1" x14ac:dyDescent="0.25">
      <c r="A10" s="1" t="s">
        <v>11</v>
      </c>
      <c r="B10" s="174" t="s">
        <v>12</v>
      </c>
      <c r="C10" s="174"/>
      <c r="D10" s="174"/>
      <c r="E10" s="174"/>
      <c r="F10" s="174"/>
      <c r="G10" s="174"/>
      <c r="H10" s="175">
        <v>12</v>
      </c>
      <c r="I10" s="175"/>
      <c r="J10" s="175"/>
    </row>
    <row r="11" spans="1:10" ht="13" x14ac:dyDescent="0.25">
      <c r="A11" s="177"/>
      <c r="B11" s="177"/>
      <c r="C11" s="177"/>
      <c r="D11" s="177"/>
      <c r="E11" s="177"/>
      <c r="F11" s="177"/>
      <c r="G11" s="177"/>
      <c r="H11" s="177"/>
      <c r="I11" s="177"/>
      <c r="J11" s="177"/>
    </row>
    <row r="12" spans="1:10" ht="48.75" customHeight="1" x14ac:dyDescent="0.25">
      <c r="A12" s="178" t="s">
        <v>13</v>
      </c>
      <c r="B12" s="178"/>
      <c r="C12" s="178"/>
      <c r="D12" s="178"/>
      <c r="E12" s="178"/>
      <c r="F12" s="178"/>
      <c r="G12" s="178"/>
      <c r="H12" s="178"/>
      <c r="I12" s="178"/>
      <c r="J12" s="178"/>
    </row>
    <row r="13" spans="1:10" ht="13" x14ac:dyDescent="0.25">
      <c r="A13" s="177"/>
      <c r="B13" s="177"/>
      <c r="C13" s="177"/>
      <c r="D13" s="177"/>
      <c r="E13" s="177"/>
      <c r="F13" s="177"/>
      <c r="G13" s="177"/>
      <c r="H13" s="177"/>
      <c r="I13" s="177"/>
      <c r="J13" s="177"/>
    </row>
    <row r="14" spans="1:10" ht="16.149999999999999" customHeight="1" x14ac:dyDescent="0.25">
      <c r="A14" s="183" t="s">
        <v>14</v>
      </c>
      <c r="B14" s="183"/>
      <c r="C14" s="183"/>
      <c r="D14" s="183"/>
      <c r="E14" s="183"/>
      <c r="F14" s="183"/>
      <c r="G14" s="183"/>
      <c r="H14" s="183"/>
      <c r="I14" s="183"/>
      <c r="J14" s="183"/>
    </row>
    <row r="15" spans="1:10" ht="16.399999999999999" customHeight="1" x14ac:dyDescent="0.25">
      <c r="A15" s="1">
        <v>1</v>
      </c>
      <c r="B15" s="174" t="s">
        <v>15</v>
      </c>
      <c r="C15" s="174"/>
      <c r="D15" s="174"/>
      <c r="E15" s="174"/>
      <c r="F15" s="174"/>
      <c r="G15" s="174"/>
      <c r="H15" s="181" t="s">
        <v>16</v>
      </c>
      <c r="I15" s="181"/>
      <c r="J15" s="181"/>
    </row>
    <row r="16" spans="1:10" ht="16.399999999999999" customHeight="1" x14ac:dyDescent="0.25">
      <c r="A16" s="1">
        <v>2</v>
      </c>
      <c r="B16" s="174" t="s">
        <v>17</v>
      </c>
      <c r="C16" s="174"/>
      <c r="D16" s="174"/>
      <c r="E16" s="174"/>
      <c r="F16" s="174"/>
      <c r="G16" s="174"/>
      <c r="H16" s="181" t="s">
        <v>209</v>
      </c>
      <c r="I16" s="181"/>
      <c r="J16" s="181"/>
    </row>
    <row r="17" spans="1:10" ht="16.399999999999999" customHeight="1" x14ac:dyDescent="0.25">
      <c r="A17" s="1">
        <v>3</v>
      </c>
      <c r="B17" s="174" t="s">
        <v>18</v>
      </c>
      <c r="C17" s="174"/>
      <c r="D17" s="174"/>
      <c r="E17" s="174"/>
      <c r="F17" s="174"/>
      <c r="G17" s="174"/>
      <c r="H17" s="180">
        <v>1636.79</v>
      </c>
      <c r="I17" s="180"/>
      <c r="J17" s="180"/>
    </row>
    <row r="18" spans="1:10" ht="16.399999999999999" customHeight="1" x14ac:dyDescent="0.25">
      <c r="A18" s="1">
        <v>4</v>
      </c>
      <c r="B18" s="174" t="s">
        <v>19</v>
      </c>
      <c r="C18" s="174"/>
      <c r="D18" s="174"/>
      <c r="E18" s="174"/>
      <c r="F18" s="174"/>
      <c r="G18" s="174"/>
      <c r="H18" s="181" t="s">
        <v>159</v>
      </c>
      <c r="I18" s="181"/>
      <c r="J18" s="181"/>
    </row>
    <row r="19" spans="1:10" ht="16.399999999999999" customHeight="1" x14ac:dyDescent="0.25">
      <c r="A19" s="1">
        <v>5</v>
      </c>
      <c r="B19" s="174" t="s">
        <v>21</v>
      </c>
      <c r="C19" s="174"/>
      <c r="D19" s="174"/>
      <c r="E19" s="174"/>
      <c r="F19" s="174"/>
      <c r="G19" s="174"/>
      <c r="H19" s="182" t="s">
        <v>192</v>
      </c>
      <c r="I19" s="182"/>
      <c r="J19" s="182"/>
    </row>
    <row r="20" spans="1:10" ht="13" x14ac:dyDescent="0.25">
      <c r="A20" s="177"/>
      <c r="B20" s="177"/>
      <c r="C20" s="177"/>
      <c r="D20" s="177"/>
      <c r="E20" s="177"/>
      <c r="F20" s="177"/>
      <c r="G20" s="177"/>
      <c r="H20" s="177"/>
      <c r="I20" s="177"/>
      <c r="J20" s="177"/>
    </row>
    <row r="21" spans="1:10" ht="20.9" customHeight="1" x14ac:dyDescent="0.25">
      <c r="A21" s="178" t="s">
        <v>22</v>
      </c>
      <c r="B21" s="178"/>
      <c r="C21" s="178"/>
      <c r="D21" s="178"/>
      <c r="E21" s="178"/>
      <c r="F21" s="178"/>
      <c r="G21" s="178"/>
      <c r="H21" s="178"/>
      <c r="I21" s="178"/>
      <c r="J21" s="178"/>
    </row>
    <row r="22" spans="1:10" ht="30.4" customHeight="1" x14ac:dyDescent="0.25">
      <c r="A22" s="155">
        <v>1</v>
      </c>
      <c r="B22" s="183" t="s">
        <v>23</v>
      </c>
      <c r="C22" s="183"/>
      <c r="D22" s="183"/>
      <c r="E22" s="183"/>
      <c r="F22" s="183"/>
      <c r="G22" s="183"/>
      <c r="H22" s="183" t="s">
        <v>24</v>
      </c>
      <c r="I22" s="183"/>
      <c r="J22" s="155" t="s">
        <v>25</v>
      </c>
    </row>
    <row r="23" spans="1:10" ht="12.75" customHeight="1" x14ac:dyDescent="0.25">
      <c r="A23" s="1" t="s">
        <v>4</v>
      </c>
      <c r="B23" s="174" t="s">
        <v>297</v>
      </c>
      <c r="C23" s="174"/>
      <c r="D23" s="174"/>
      <c r="E23" s="174"/>
      <c r="F23" s="174"/>
      <c r="G23" s="174"/>
      <c r="H23" s="174"/>
      <c r="I23" s="174"/>
      <c r="J23" s="2">
        <f>H17</f>
        <v>1636.79</v>
      </c>
    </row>
    <row r="24" spans="1:10" ht="12.75" customHeight="1" x14ac:dyDescent="0.25">
      <c r="A24" s="157" t="s">
        <v>6</v>
      </c>
      <c r="B24" s="174" t="s">
        <v>26</v>
      </c>
      <c r="C24" s="174"/>
      <c r="D24" s="174"/>
      <c r="E24" s="174"/>
      <c r="F24" s="174"/>
      <c r="G24" s="174"/>
      <c r="H24" s="174"/>
      <c r="I24" s="3">
        <v>0.3</v>
      </c>
      <c r="J24" s="2">
        <f>ROUND(I24*J23,2)</f>
        <v>491.04</v>
      </c>
    </row>
    <row r="25" spans="1:10" ht="12.75" customHeight="1" x14ac:dyDescent="0.25">
      <c r="A25" s="157" t="s">
        <v>9</v>
      </c>
      <c r="B25" s="174" t="s">
        <v>27</v>
      </c>
      <c r="C25" s="174"/>
      <c r="D25" s="174"/>
      <c r="E25" s="174"/>
      <c r="F25" s="174"/>
      <c r="G25" s="174"/>
      <c r="H25" s="174"/>
      <c r="I25" s="174"/>
      <c r="J25" s="2"/>
    </row>
    <row r="26" spans="1:10" ht="12.75" customHeight="1" x14ac:dyDescent="0.25">
      <c r="A26" s="157" t="s">
        <v>11</v>
      </c>
      <c r="B26" s="174" t="s">
        <v>28</v>
      </c>
      <c r="C26" s="174"/>
      <c r="D26" s="174"/>
      <c r="E26" s="174"/>
      <c r="F26" s="174"/>
      <c r="G26" s="174"/>
      <c r="H26" s="174"/>
      <c r="I26" s="174"/>
      <c r="J26" s="2"/>
    </row>
    <row r="27" spans="1:10" ht="12.75" customHeight="1" x14ac:dyDescent="0.25">
      <c r="A27" s="157" t="s">
        <v>29</v>
      </c>
      <c r="B27" s="174" t="s">
        <v>30</v>
      </c>
      <c r="C27" s="174"/>
      <c r="D27" s="174"/>
      <c r="E27" s="174"/>
      <c r="F27" s="174"/>
      <c r="G27" s="174"/>
      <c r="H27" s="174"/>
      <c r="I27" s="174"/>
      <c r="J27" s="2"/>
    </row>
    <row r="28" spans="1:10" ht="12.75" customHeight="1" x14ac:dyDescent="0.25">
      <c r="A28" s="1" t="s">
        <v>6</v>
      </c>
      <c r="B28" s="174" t="s">
        <v>31</v>
      </c>
      <c r="C28" s="174"/>
      <c r="D28" s="174"/>
      <c r="E28" s="174"/>
      <c r="F28" s="174"/>
      <c r="G28" s="174"/>
      <c r="H28" s="174"/>
      <c r="I28" s="4">
        <v>0</v>
      </c>
      <c r="J28" s="2">
        <f>ROUND(I28*J23,2)</f>
        <v>0</v>
      </c>
    </row>
    <row r="29" spans="1:10" ht="15.75" customHeight="1" x14ac:dyDescent="0.25">
      <c r="A29" s="184" t="s">
        <v>32</v>
      </c>
      <c r="B29" s="184"/>
      <c r="C29" s="184"/>
      <c r="D29" s="184"/>
      <c r="E29" s="184"/>
      <c r="F29" s="184"/>
      <c r="G29" s="184"/>
      <c r="H29" s="184"/>
      <c r="I29" s="184"/>
      <c r="J29" s="5">
        <f>SUM(J23:J28)</f>
        <v>2127.83</v>
      </c>
    </row>
    <row r="30" spans="1:10" ht="13" x14ac:dyDescent="0.25">
      <c r="A30" s="177"/>
      <c r="B30" s="177"/>
      <c r="C30" s="177"/>
      <c r="D30" s="177"/>
      <c r="E30" s="177"/>
      <c r="F30" s="177"/>
      <c r="G30" s="177"/>
      <c r="H30" s="177"/>
      <c r="I30" s="177"/>
      <c r="J30" s="177"/>
    </row>
    <row r="31" spans="1:10" ht="16.149999999999999" customHeight="1" x14ac:dyDescent="0.25">
      <c r="A31" s="187" t="s">
        <v>33</v>
      </c>
      <c r="B31" s="187"/>
      <c r="C31" s="187"/>
      <c r="D31" s="187"/>
      <c r="E31" s="187"/>
      <c r="F31" s="187"/>
      <c r="G31" s="187"/>
      <c r="H31" s="187"/>
      <c r="I31" s="187"/>
      <c r="J31" s="187"/>
    </row>
    <row r="32" spans="1:10" ht="14" x14ac:dyDescent="0.25">
      <c r="A32" s="189" t="s">
        <v>34</v>
      </c>
      <c r="B32" s="189"/>
      <c r="C32" s="189"/>
      <c r="D32" s="189"/>
      <c r="E32" s="189"/>
      <c r="F32" s="189"/>
      <c r="G32" s="189"/>
      <c r="H32" s="189"/>
      <c r="I32" s="189"/>
      <c r="J32" s="189"/>
    </row>
    <row r="33" spans="1:10" ht="14" x14ac:dyDescent="0.25">
      <c r="A33" s="6" t="s">
        <v>35</v>
      </c>
      <c r="B33" s="190" t="s">
        <v>36</v>
      </c>
      <c r="C33" s="190"/>
      <c r="D33" s="190"/>
      <c r="E33" s="190"/>
      <c r="F33" s="190"/>
      <c r="G33" s="190"/>
      <c r="H33" s="190"/>
      <c r="I33" s="190"/>
      <c r="J33" s="7" t="s">
        <v>37</v>
      </c>
    </row>
    <row r="34" spans="1:10" ht="27.65" customHeight="1" x14ac:dyDescent="0.25">
      <c r="A34" s="8" t="s">
        <v>4</v>
      </c>
      <c r="B34" s="174" t="s">
        <v>38</v>
      </c>
      <c r="C34" s="174"/>
      <c r="D34" s="174"/>
      <c r="E34" s="174"/>
      <c r="F34" s="174"/>
      <c r="G34" s="174"/>
      <c r="H34" s="174"/>
      <c r="I34" s="9">
        <v>8.3299999999999999E-2</v>
      </c>
      <c r="J34" s="10">
        <f>ROUND($J$29*I34,2)</f>
        <v>177.25</v>
      </c>
    </row>
    <row r="35" spans="1:10" ht="36.25" customHeight="1" x14ac:dyDescent="0.25">
      <c r="A35" s="8" t="s">
        <v>6</v>
      </c>
      <c r="B35" s="191" t="s">
        <v>39</v>
      </c>
      <c r="C35" s="191"/>
      <c r="D35" s="191"/>
      <c r="E35" s="191"/>
      <c r="F35" s="191"/>
      <c r="G35" s="191"/>
      <c r="H35" s="191"/>
      <c r="I35" s="11">
        <v>3.0249999999999999E-2</v>
      </c>
      <c r="J35" s="10">
        <f>ROUND($J$29*I35,2)</f>
        <v>64.37</v>
      </c>
    </row>
    <row r="36" spans="1:10" ht="13" x14ac:dyDescent="0.25">
      <c r="A36" s="192" t="s">
        <v>40</v>
      </c>
      <c r="B36" s="192"/>
      <c r="C36" s="192"/>
      <c r="D36" s="192"/>
      <c r="E36" s="192"/>
      <c r="F36" s="192"/>
      <c r="G36" s="192"/>
      <c r="H36" s="192"/>
      <c r="I36" s="192"/>
      <c r="J36" s="156">
        <f>SUM(J34+J35)</f>
        <v>241.62</v>
      </c>
    </row>
    <row r="37" spans="1:10" ht="13" x14ac:dyDescent="0.3">
      <c r="A37" s="12" t="s">
        <v>9</v>
      </c>
      <c r="B37" s="185" t="s">
        <v>41</v>
      </c>
      <c r="C37" s="185"/>
      <c r="D37" s="185"/>
      <c r="E37" s="185"/>
      <c r="F37" s="185"/>
      <c r="G37" s="185"/>
      <c r="H37" s="185"/>
      <c r="I37" s="185"/>
      <c r="J37" s="13">
        <f>ROUND(I50*J36,2)</f>
        <v>88.92</v>
      </c>
    </row>
    <row r="38" spans="1:10" ht="13" x14ac:dyDescent="0.25">
      <c r="A38" s="186" t="s">
        <v>40</v>
      </c>
      <c r="B38" s="186"/>
      <c r="C38" s="186"/>
      <c r="D38" s="186"/>
      <c r="E38" s="186"/>
      <c r="F38" s="186"/>
      <c r="G38" s="186"/>
      <c r="H38" s="186"/>
      <c r="I38" s="186"/>
      <c r="J38" s="14">
        <f>J36+J37</f>
        <v>330.54</v>
      </c>
    </row>
    <row r="39" spans="1:10" ht="13" x14ac:dyDescent="0.25">
      <c r="A39" s="177"/>
      <c r="B39" s="177"/>
      <c r="C39" s="177"/>
      <c r="D39" s="177"/>
      <c r="E39" s="177"/>
      <c r="F39" s="177"/>
      <c r="G39" s="177"/>
      <c r="H39" s="177"/>
      <c r="I39" s="177"/>
      <c r="J39" s="177"/>
    </row>
    <row r="40" spans="1:10" ht="30.4" customHeight="1" x14ac:dyDescent="0.25">
      <c r="A40" s="187" t="s">
        <v>42</v>
      </c>
      <c r="B40" s="187"/>
      <c r="C40" s="187"/>
      <c r="D40" s="187"/>
      <c r="E40" s="187"/>
      <c r="F40" s="187"/>
      <c r="G40" s="187"/>
      <c r="H40" s="187"/>
      <c r="I40" s="187"/>
      <c r="J40" s="187"/>
    </row>
    <row r="41" spans="1:10" ht="30.4" customHeight="1" x14ac:dyDescent="0.25">
      <c r="A41" s="154" t="s">
        <v>43</v>
      </c>
      <c r="B41" s="188" t="s">
        <v>44</v>
      </c>
      <c r="C41" s="188"/>
      <c r="D41" s="188"/>
      <c r="E41" s="188"/>
      <c r="F41" s="188"/>
      <c r="G41" s="188"/>
      <c r="H41" s="188"/>
      <c r="I41" s="167" t="s">
        <v>45</v>
      </c>
      <c r="J41" s="155" t="s">
        <v>46</v>
      </c>
    </row>
    <row r="42" spans="1:10" ht="13" x14ac:dyDescent="0.25">
      <c r="A42" s="8" t="s">
        <v>4</v>
      </c>
      <c r="B42" s="185" t="s">
        <v>47</v>
      </c>
      <c r="C42" s="185"/>
      <c r="D42" s="185"/>
      <c r="E42" s="185"/>
      <c r="F42" s="185"/>
      <c r="G42" s="185"/>
      <c r="H42" s="185"/>
      <c r="I42" s="15">
        <v>0.2</v>
      </c>
      <c r="J42" s="16">
        <f t="shared" ref="J42:J49" si="0">ROUND($J$29*I42,2)</f>
        <v>425.57</v>
      </c>
    </row>
    <row r="43" spans="1:10" ht="13" x14ac:dyDescent="0.25">
      <c r="A43" s="8" t="s">
        <v>6</v>
      </c>
      <c r="B43" s="185" t="s">
        <v>48</v>
      </c>
      <c r="C43" s="185"/>
      <c r="D43" s="185"/>
      <c r="E43" s="185"/>
      <c r="F43" s="185"/>
      <c r="G43" s="185"/>
      <c r="H43" s="185"/>
      <c r="I43" s="15">
        <v>2.5000000000000001E-2</v>
      </c>
      <c r="J43" s="16">
        <f t="shared" si="0"/>
        <v>53.2</v>
      </c>
    </row>
    <row r="44" spans="1:10" ht="12.75" customHeight="1" x14ac:dyDescent="0.25">
      <c r="A44" s="8" t="s">
        <v>9</v>
      </c>
      <c r="B44" s="174" t="s">
        <v>137</v>
      </c>
      <c r="C44" s="174"/>
      <c r="D44" s="174"/>
      <c r="E44" s="17" t="s">
        <v>50</v>
      </c>
      <c r="F44" s="18">
        <v>0.03</v>
      </c>
      <c r="G44" s="17" t="s">
        <v>51</v>
      </c>
      <c r="H44" s="19">
        <v>1</v>
      </c>
      <c r="I44" s="169">
        <v>0.03</v>
      </c>
      <c r="J44" s="16">
        <f t="shared" si="0"/>
        <v>63.83</v>
      </c>
    </row>
    <row r="45" spans="1:10" ht="13" x14ac:dyDescent="0.25">
      <c r="A45" s="8" t="s">
        <v>11</v>
      </c>
      <c r="B45" s="185" t="s">
        <v>52</v>
      </c>
      <c r="C45" s="185"/>
      <c r="D45" s="185"/>
      <c r="E45" s="185"/>
      <c r="F45" s="185"/>
      <c r="G45" s="185"/>
      <c r="H45" s="185"/>
      <c r="I45" s="15">
        <v>1.4999999999999999E-2</v>
      </c>
      <c r="J45" s="16">
        <f t="shared" si="0"/>
        <v>31.92</v>
      </c>
    </row>
    <row r="46" spans="1:10" ht="13" x14ac:dyDescent="0.25">
      <c r="A46" s="8" t="s">
        <v>29</v>
      </c>
      <c r="B46" s="185" t="s">
        <v>53</v>
      </c>
      <c r="C46" s="185"/>
      <c r="D46" s="185"/>
      <c r="E46" s="185"/>
      <c r="F46" s="185"/>
      <c r="G46" s="185"/>
      <c r="H46" s="185"/>
      <c r="I46" s="15">
        <v>0.01</v>
      </c>
      <c r="J46" s="16">
        <f t="shared" si="0"/>
        <v>21.28</v>
      </c>
    </row>
    <row r="47" spans="1:10" ht="13" x14ac:dyDescent="0.25">
      <c r="A47" s="8" t="s">
        <v>54</v>
      </c>
      <c r="B47" s="185" t="s">
        <v>55</v>
      </c>
      <c r="C47" s="185"/>
      <c r="D47" s="185"/>
      <c r="E47" s="185"/>
      <c r="F47" s="185"/>
      <c r="G47" s="185"/>
      <c r="H47" s="185"/>
      <c r="I47" s="15">
        <v>6.0000000000000001E-3</v>
      </c>
      <c r="J47" s="16">
        <f t="shared" si="0"/>
        <v>12.77</v>
      </c>
    </row>
    <row r="48" spans="1:10" ht="13" x14ac:dyDescent="0.25">
      <c r="A48" s="8" t="s">
        <v>56</v>
      </c>
      <c r="B48" s="185" t="s">
        <v>57</v>
      </c>
      <c r="C48" s="185"/>
      <c r="D48" s="185"/>
      <c r="E48" s="185"/>
      <c r="F48" s="185"/>
      <c r="G48" s="185"/>
      <c r="H48" s="185"/>
      <c r="I48" s="15">
        <v>2E-3</v>
      </c>
      <c r="J48" s="16">
        <f t="shared" si="0"/>
        <v>4.26</v>
      </c>
    </row>
    <row r="49" spans="1:10" ht="13" x14ac:dyDescent="0.25">
      <c r="A49" s="8" t="s">
        <v>58</v>
      </c>
      <c r="B49" s="185" t="s">
        <v>59</v>
      </c>
      <c r="C49" s="185"/>
      <c r="D49" s="185"/>
      <c r="E49" s="185"/>
      <c r="F49" s="185"/>
      <c r="G49" s="185"/>
      <c r="H49" s="185"/>
      <c r="I49" s="15">
        <v>0.08</v>
      </c>
      <c r="J49" s="16">
        <f t="shared" si="0"/>
        <v>170.23</v>
      </c>
    </row>
    <row r="50" spans="1:10" ht="13" x14ac:dyDescent="0.25">
      <c r="A50" s="186" t="s">
        <v>40</v>
      </c>
      <c r="B50" s="186"/>
      <c r="C50" s="186"/>
      <c r="D50" s="186"/>
      <c r="E50" s="186"/>
      <c r="F50" s="186"/>
      <c r="G50" s="186"/>
      <c r="H50" s="186"/>
      <c r="I50" s="168">
        <f>SUM(I42:I49)</f>
        <v>0.36800000000000005</v>
      </c>
      <c r="J50" s="14">
        <f>SUM(J42:J49)</f>
        <v>783.06</v>
      </c>
    </row>
    <row r="51" spans="1:10" ht="13" x14ac:dyDescent="0.25">
      <c r="A51" s="177"/>
      <c r="B51" s="177"/>
      <c r="C51" s="177"/>
      <c r="D51" s="177"/>
      <c r="E51" s="177"/>
      <c r="F51" s="177"/>
      <c r="G51" s="177"/>
      <c r="H51" s="177"/>
      <c r="I51" s="177"/>
      <c r="J51" s="177"/>
    </row>
    <row r="52" spans="1:10" ht="16.149999999999999" customHeight="1" x14ac:dyDescent="0.25">
      <c r="A52" s="187" t="s">
        <v>60</v>
      </c>
      <c r="B52" s="187"/>
      <c r="C52" s="187"/>
      <c r="D52" s="187"/>
      <c r="E52" s="187"/>
      <c r="F52" s="187"/>
      <c r="G52" s="187"/>
      <c r="H52" s="187"/>
      <c r="I52" s="187"/>
      <c r="J52" s="187"/>
    </row>
    <row r="53" spans="1:10" ht="16.149999999999999" customHeight="1" x14ac:dyDescent="0.25">
      <c r="A53" s="154" t="s">
        <v>61</v>
      </c>
      <c r="B53" s="188" t="s">
        <v>62</v>
      </c>
      <c r="C53" s="188"/>
      <c r="D53" s="188"/>
      <c r="E53" s="188"/>
      <c r="F53" s="188"/>
      <c r="G53" s="188"/>
      <c r="H53" s="188"/>
      <c r="I53" s="188"/>
      <c r="J53" s="155" t="s">
        <v>37</v>
      </c>
    </row>
    <row r="54" spans="1:10" ht="13" x14ac:dyDescent="0.25">
      <c r="A54" s="8" t="s">
        <v>4</v>
      </c>
      <c r="B54" s="185" t="s">
        <v>193</v>
      </c>
      <c r="C54" s="185"/>
      <c r="D54" s="185"/>
      <c r="E54" s="185"/>
      <c r="F54" s="185"/>
      <c r="G54" s="185"/>
      <c r="H54" s="185"/>
      <c r="I54" s="185"/>
      <c r="J54" s="115">
        <f>IF(ROUND((I57*I55*I56)-(J23*0.06),2)&lt;0,0,ROUND((I57*I55*I56)-(J23*0.06),2))*1+(I55*I56*21.726-0.06*J23)*0</f>
        <v>99.79</v>
      </c>
    </row>
    <row r="55" spans="1:10" ht="13" x14ac:dyDescent="0.25">
      <c r="A55" s="8"/>
      <c r="B55" s="194" t="s">
        <v>216</v>
      </c>
      <c r="C55" s="194"/>
      <c r="D55" s="194"/>
      <c r="E55" s="194"/>
      <c r="F55" s="194"/>
      <c r="G55" s="194"/>
      <c r="H55" s="194"/>
      <c r="I55" s="20">
        <v>4.5</v>
      </c>
      <c r="J55" s="158" t="s">
        <v>63</v>
      </c>
    </row>
    <row r="56" spans="1:10" ht="13" x14ac:dyDescent="0.25">
      <c r="A56" s="8"/>
      <c r="B56" s="194" t="s">
        <v>217</v>
      </c>
      <c r="C56" s="194"/>
      <c r="D56" s="194"/>
      <c r="E56" s="194"/>
      <c r="F56" s="194"/>
      <c r="G56" s="194"/>
      <c r="H56" s="194"/>
      <c r="I56" s="21">
        <v>2</v>
      </c>
      <c r="J56" s="158" t="s">
        <v>63</v>
      </c>
    </row>
    <row r="57" spans="1:10" ht="13" x14ac:dyDescent="0.25">
      <c r="A57" s="8"/>
      <c r="B57" s="194" t="s">
        <v>218</v>
      </c>
      <c r="C57" s="194"/>
      <c r="D57" s="194"/>
      <c r="E57" s="194"/>
      <c r="F57" s="194"/>
      <c r="G57" s="194"/>
      <c r="H57" s="194"/>
      <c r="I57" s="22">
        <v>22</v>
      </c>
      <c r="J57" s="158" t="s">
        <v>63</v>
      </c>
    </row>
    <row r="58" spans="1:10" ht="13" x14ac:dyDescent="0.25">
      <c r="A58" s="8" t="s">
        <v>6</v>
      </c>
      <c r="B58" s="185" t="s">
        <v>197</v>
      </c>
      <c r="C58" s="185"/>
      <c r="D58" s="185"/>
      <c r="E58" s="185"/>
      <c r="F58" s="185"/>
      <c r="G58" s="185"/>
      <c r="H58" s="185"/>
      <c r="I58" s="185"/>
      <c r="J58" s="16">
        <f>ROUND(I60*I59*(1-0.18),2)*1+ROUND(21.726*6*(1-0.18),2)*0</f>
        <v>0</v>
      </c>
    </row>
    <row r="59" spans="1:10" ht="13" x14ac:dyDescent="0.25">
      <c r="A59" s="8"/>
      <c r="B59" s="194" t="s">
        <v>307</v>
      </c>
      <c r="C59" s="194"/>
      <c r="D59" s="194"/>
      <c r="E59" s="194"/>
      <c r="F59" s="194"/>
      <c r="G59" s="194"/>
      <c r="H59" s="194"/>
      <c r="I59" s="20">
        <v>0</v>
      </c>
      <c r="J59" s="158" t="s">
        <v>63</v>
      </c>
    </row>
    <row r="60" spans="1:10" ht="13" x14ac:dyDescent="0.25">
      <c r="A60" s="23"/>
      <c r="B60" s="194" t="s">
        <v>219</v>
      </c>
      <c r="C60" s="194"/>
      <c r="D60" s="194"/>
      <c r="E60" s="194"/>
      <c r="F60" s="194"/>
      <c r="G60" s="194"/>
      <c r="H60" s="194"/>
      <c r="I60" s="24">
        <v>22</v>
      </c>
      <c r="J60" s="158" t="s">
        <v>63</v>
      </c>
    </row>
    <row r="61" spans="1:10" ht="27.65" customHeight="1" x14ac:dyDescent="0.25">
      <c r="A61" s="8" t="s">
        <v>9</v>
      </c>
      <c r="B61" s="193" t="s">
        <v>202</v>
      </c>
      <c r="C61" s="193"/>
      <c r="D61" s="193"/>
      <c r="E61" s="193"/>
      <c r="F61" s="193"/>
      <c r="G61" s="193"/>
      <c r="H61" s="193"/>
      <c r="I61" s="193"/>
      <c r="J61" s="16">
        <v>0</v>
      </c>
    </row>
    <row r="62" spans="1:10" ht="27.65" customHeight="1" x14ac:dyDescent="0.25">
      <c r="A62" s="8" t="s">
        <v>11</v>
      </c>
      <c r="B62" s="174" t="s">
        <v>196</v>
      </c>
      <c r="C62" s="174"/>
      <c r="D62" s="174"/>
      <c r="E62" s="174"/>
      <c r="F62" s="174"/>
      <c r="G62" s="174"/>
      <c r="H62" s="174"/>
      <c r="I62" s="174"/>
      <c r="J62" s="25">
        <v>32.5</v>
      </c>
    </row>
    <row r="63" spans="1:10" ht="13" x14ac:dyDescent="0.25">
      <c r="A63" s="186" t="s">
        <v>32</v>
      </c>
      <c r="B63" s="186"/>
      <c r="C63" s="186"/>
      <c r="D63" s="186"/>
      <c r="E63" s="186"/>
      <c r="F63" s="186"/>
      <c r="G63" s="186"/>
      <c r="H63" s="186"/>
      <c r="I63" s="186"/>
      <c r="J63" s="14">
        <f>SUM(J54:J62)</f>
        <v>132.29000000000002</v>
      </c>
    </row>
    <row r="64" spans="1:10" ht="13" x14ac:dyDescent="0.25">
      <c r="A64" s="177"/>
      <c r="B64" s="177"/>
      <c r="C64" s="177"/>
      <c r="D64" s="177"/>
      <c r="E64" s="177"/>
      <c r="F64" s="177"/>
      <c r="G64" s="177"/>
      <c r="H64" s="177"/>
      <c r="I64" s="177"/>
      <c r="J64" s="177"/>
    </row>
    <row r="65" spans="1:13" ht="16.149999999999999" customHeight="1" x14ac:dyDescent="0.25">
      <c r="A65" s="187" t="s">
        <v>64</v>
      </c>
      <c r="B65" s="187"/>
      <c r="C65" s="187"/>
      <c r="D65" s="187"/>
      <c r="E65" s="187"/>
      <c r="F65" s="187"/>
      <c r="G65" s="187"/>
      <c r="H65" s="187"/>
      <c r="I65" s="187"/>
      <c r="J65" s="187"/>
    </row>
    <row r="66" spans="1:13" ht="16.149999999999999" customHeight="1" x14ac:dyDescent="0.25">
      <c r="A66" s="155">
        <v>2</v>
      </c>
      <c r="B66" s="183" t="s">
        <v>65</v>
      </c>
      <c r="C66" s="183"/>
      <c r="D66" s="183"/>
      <c r="E66" s="183"/>
      <c r="F66" s="183"/>
      <c r="G66" s="183"/>
      <c r="H66" s="183"/>
      <c r="I66" s="183"/>
      <c r="J66" s="155" t="s">
        <v>37</v>
      </c>
    </row>
    <row r="67" spans="1:13" ht="14.65" customHeight="1" x14ac:dyDescent="0.25">
      <c r="A67" s="1" t="s">
        <v>35</v>
      </c>
      <c r="B67" s="1"/>
      <c r="C67" s="174" t="s">
        <v>66</v>
      </c>
      <c r="D67" s="174"/>
      <c r="E67" s="174"/>
      <c r="F67" s="174"/>
      <c r="G67" s="174"/>
      <c r="H67" s="174"/>
      <c r="I67" s="174"/>
      <c r="J67" s="26">
        <f>J38</f>
        <v>330.54</v>
      </c>
    </row>
    <row r="68" spans="1:13" ht="14.65" customHeight="1" x14ac:dyDescent="0.25">
      <c r="A68" s="1" t="s">
        <v>43</v>
      </c>
      <c r="B68" s="1"/>
      <c r="C68" s="174" t="s">
        <v>44</v>
      </c>
      <c r="D68" s="174"/>
      <c r="E68" s="174"/>
      <c r="F68" s="174"/>
      <c r="G68" s="174"/>
      <c r="H68" s="174"/>
      <c r="I68" s="174"/>
      <c r="J68" s="26">
        <f>J50</f>
        <v>783.06</v>
      </c>
    </row>
    <row r="69" spans="1:13" ht="14.65" customHeight="1" x14ac:dyDescent="0.25">
      <c r="A69" s="1" t="s">
        <v>61</v>
      </c>
      <c r="B69" s="1"/>
      <c r="C69" s="174" t="s">
        <v>62</v>
      </c>
      <c r="D69" s="174"/>
      <c r="E69" s="174"/>
      <c r="F69" s="174"/>
      <c r="G69" s="174"/>
      <c r="H69" s="174"/>
      <c r="I69" s="174"/>
      <c r="J69" s="26">
        <f>J63</f>
        <v>132.29000000000002</v>
      </c>
    </row>
    <row r="70" spans="1:13" ht="14.65" customHeight="1" x14ac:dyDescent="0.25">
      <c r="A70" s="184" t="s">
        <v>40</v>
      </c>
      <c r="B70" s="184"/>
      <c r="C70" s="184"/>
      <c r="D70" s="184"/>
      <c r="E70" s="184"/>
      <c r="F70" s="184"/>
      <c r="G70" s="184"/>
      <c r="H70" s="184"/>
      <c r="I70" s="184"/>
      <c r="J70" s="27">
        <f>SUM(J67+J68+J69)</f>
        <v>1245.8899999999999</v>
      </c>
    </row>
    <row r="71" spans="1:13" ht="13.5" thickBot="1" x14ac:dyDescent="0.3">
      <c r="A71" s="177"/>
      <c r="B71" s="177"/>
      <c r="C71" s="177"/>
      <c r="D71" s="177"/>
      <c r="E71" s="177"/>
      <c r="F71" s="177"/>
      <c r="G71" s="177"/>
      <c r="H71" s="177"/>
      <c r="I71" s="177"/>
      <c r="J71" s="177"/>
    </row>
    <row r="72" spans="1:13" ht="16.149999999999999" customHeight="1" thickBot="1" x14ac:dyDescent="0.3">
      <c r="A72" s="187" t="s">
        <v>67</v>
      </c>
      <c r="B72" s="187"/>
      <c r="C72" s="187"/>
      <c r="D72" s="187"/>
      <c r="E72" s="187"/>
      <c r="F72" s="187"/>
      <c r="G72" s="187"/>
      <c r="H72" s="187"/>
      <c r="I72" s="187"/>
      <c r="J72" s="187"/>
      <c r="L72" s="170" t="s">
        <v>68</v>
      </c>
      <c r="M72" s="171"/>
    </row>
    <row r="73" spans="1:13" ht="16.149999999999999" customHeight="1" thickBot="1" x14ac:dyDescent="0.3">
      <c r="A73" s="154">
        <v>3</v>
      </c>
      <c r="B73" s="183" t="s">
        <v>69</v>
      </c>
      <c r="C73" s="183"/>
      <c r="D73" s="183"/>
      <c r="E73" s="183"/>
      <c r="F73" s="183"/>
      <c r="G73" s="183"/>
      <c r="H73" s="183"/>
      <c r="I73" s="183"/>
      <c r="J73" s="154" t="s">
        <v>70</v>
      </c>
      <c r="L73" s="93" t="s">
        <v>71</v>
      </c>
      <c r="M73" s="93" t="s">
        <v>72</v>
      </c>
    </row>
    <row r="74" spans="1:13" ht="46.5" customHeight="1" x14ac:dyDescent="0.25">
      <c r="A74" s="8" t="s">
        <v>4</v>
      </c>
      <c r="B74" s="174" t="s">
        <v>198</v>
      </c>
      <c r="C74" s="174"/>
      <c r="D74" s="174"/>
      <c r="E74" s="174"/>
      <c r="F74" s="174"/>
      <c r="G74" s="174"/>
      <c r="H74" s="174"/>
      <c r="I74" s="174"/>
      <c r="J74" s="16">
        <f>ROUND((($J$29/12)+($J$34/12)+($J$29/12/12)+($J$35/12))*(30/30)*0.05,2)</f>
        <v>10.61</v>
      </c>
      <c r="L74" s="92" t="s">
        <v>74</v>
      </c>
      <c r="M74" s="92" t="s">
        <v>75</v>
      </c>
    </row>
    <row r="75" spans="1:13" ht="14.65" customHeight="1" thickBot="1" x14ac:dyDescent="0.3">
      <c r="A75" s="8" t="s">
        <v>6</v>
      </c>
      <c r="B75" s="174" t="s">
        <v>76</v>
      </c>
      <c r="C75" s="174"/>
      <c r="D75" s="174"/>
      <c r="E75" s="174"/>
      <c r="F75" s="174"/>
      <c r="G75" s="174"/>
      <c r="H75" s="174"/>
      <c r="I75" s="174"/>
      <c r="J75" s="16">
        <f>ROUND($J$74*I49,2)</f>
        <v>0.85</v>
      </c>
      <c r="L75" s="86"/>
      <c r="M75" s="86"/>
    </row>
    <row r="76" spans="1:13" ht="36.25" customHeight="1" thickBot="1" x14ac:dyDescent="0.3">
      <c r="A76" s="112" t="s">
        <v>9</v>
      </c>
      <c r="B76" s="174" t="s">
        <v>303</v>
      </c>
      <c r="C76" s="174"/>
      <c r="D76" s="174"/>
      <c r="E76" s="174"/>
      <c r="F76" s="174"/>
      <c r="G76" s="174"/>
      <c r="H76" s="174"/>
      <c r="I76" s="28">
        <v>1.9E-3</v>
      </c>
      <c r="J76" s="16">
        <f>ROUND($J$29*I76,2)</f>
        <v>4.04</v>
      </c>
      <c r="L76" s="87" t="s">
        <v>77</v>
      </c>
      <c r="M76" s="87" t="s">
        <v>78</v>
      </c>
    </row>
    <row r="77" spans="1:13" ht="27.75" customHeight="1" x14ac:dyDescent="0.25">
      <c r="A77" s="112" t="s">
        <v>11</v>
      </c>
      <c r="B77" s="195" t="s">
        <v>199</v>
      </c>
      <c r="C77" s="196"/>
      <c r="D77" s="196"/>
      <c r="E77" s="196"/>
      <c r="F77" s="196"/>
      <c r="G77" s="196"/>
      <c r="H77" s="196"/>
      <c r="I77" s="197"/>
      <c r="J77" s="16">
        <f>(J29/30*7)/12*0.9</f>
        <v>37.237025000000003</v>
      </c>
      <c r="L77" s="88"/>
      <c r="M77" s="88"/>
    </row>
    <row r="78" spans="1:13" ht="14.65" customHeight="1" x14ac:dyDescent="0.25">
      <c r="A78" s="112" t="s">
        <v>29</v>
      </c>
      <c r="B78" s="174" t="s">
        <v>79</v>
      </c>
      <c r="C78" s="174"/>
      <c r="D78" s="174"/>
      <c r="E78" s="174"/>
      <c r="F78" s="174"/>
      <c r="G78" s="174"/>
      <c r="H78" s="174"/>
      <c r="I78" s="174"/>
      <c r="J78" s="16">
        <f>ROUND($I$50*J77,2)</f>
        <v>13.7</v>
      </c>
      <c r="L78" s="89" t="s">
        <v>80</v>
      </c>
      <c r="M78" s="89" t="s">
        <v>81</v>
      </c>
    </row>
    <row r="79" spans="1:13" ht="36.25" customHeight="1" thickBot="1" x14ac:dyDescent="0.3">
      <c r="A79" s="112" t="s">
        <v>54</v>
      </c>
      <c r="B79" s="174" t="s">
        <v>223</v>
      </c>
      <c r="C79" s="174"/>
      <c r="D79" s="174"/>
      <c r="E79" s="174"/>
      <c r="F79" s="174"/>
      <c r="G79" s="174"/>
      <c r="H79" s="174"/>
      <c r="I79" s="28">
        <v>3.8100000000000002E-2</v>
      </c>
      <c r="J79" s="16">
        <f>ROUND($J$29*I79,2)</f>
        <v>81.069999999999993</v>
      </c>
      <c r="L79" s="86"/>
      <c r="M79" s="86"/>
    </row>
    <row r="80" spans="1:13" ht="13.5" thickBot="1" x14ac:dyDescent="0.3">
      <c r="A80" s="186" t="s">
        <v>40</v>
      </c>
      <c r="B80" s="186"/>
      <c r="C80" s="186"/>
      <c r="D80" s="186"/>
      <c r="E80" s="186"/>
      <c r="F80" s="186"/>
      <c r="G80" s="186"/>
      <c r="H80" s="186"/>
      <c r="I80" s="186"/>
      <c r="J80" s="14">
        <f>SUM(J74:J79)</f>
        <v>147.507025</v>
      </c>
      <c r="L80" s="87" t="s">
        <v>82</v>
      </c>
      <c r="M80" s="87" t="s">
        <v>83</v>
      </c>
    </row>
    <row r="81" spans="1:13" ht="13.5" thickBot="1" x14ac:dyDescent="0.3">
      <c r="A81" s="177"/>
      <c r="B81" s="177"/>
      <c r="C81" s="177"/>
      <c r="D81" s="177"/>
      <c r="E81" s="177"/>
      <c r="F81" s="177"/>
      <c r="G81" s="177"/>
      <c r="H81" s="177"/>
      <c r="I81" s="177"/>
      <c r="J81" s="177"/>
      <c r="L81" s="90"/>
      <c r="M81" s="90"/>
    </row>
    <row r="82" spans="1:13" ht="16.149999999999999" customHeight="1" thickBot="1" x14ac:dyDescent="0.3">
      <c r="A82" s="187" t="s">
        <v>84</v>
      </c>
      <c r="B82" s="187"/>
      <c r="C82" s="187"/>
      <c r="D82" s="187"/>
      <c r="E82" s="187"/>
      <c r="F82" s="187"/>
      <c r="G82" s="187"/>
      <c r="H82" s="187"/>
      <c r="I82" s="187"/>
      <c r="J82" s="187"/>
      <c r="L82" s="91" t="s">
        <v>85</v>
      </c>
      <c r="M82" s="91" t="s">
        <v>86</v>
      </c>
    </row>
    <row r="83" spans="1:13" ht="28" customHeight="1" x14ac:dyDescent="0.25">
      <c r="A83" s="199" t="s">
        <v>87</v>
      </c>
      <c r="B83" s="199"/>
      <c r="C83" s="199"/>
      <c r="D83" s="199"/>
      <c r="E83" s="199"/>
      <c r="F83" s="199"/>
      <c r="G83" s="199"/>
      <c r="H83" s="199"/>
      <c r="I83" s="199"/>
      <c r="J83" s="29">
        <f>J86+J29+J34+J35</f>
        <v>2562.5499999999997</v>
      </c>
    </row>
    <row r="84" spans="1:13" ht="14.65" customHeight="1" x14ac:dyDescent="0.25">
      <c r="A84" s="200"/>
      <c r="B84" s="200"/>
      <c r="C84" s="200"/>
      <c r="D84" s="200"/>
      <c r="E84" s="200"/>
      <c r="F84" s="200"/>
      <c r="G84" s="200"/>
      <c r="H84" s="200"/>
      <c r="I84" s="200"/>
      <c r="J84" s="200"/>
    </row>
    <row r="85" spans="1:13" ht="14" x14ac:dyDescent="0.3">
      <c r="A85" s="30" t="s">
        <v>88</v>
      </c>
      <c r="B85" s="188" t="s">
        <v>89</v>
      </c>
      <c r="C85" s="188"/>
      <c r="D85" s="188"/>
      <c r="E85" s="188"/>
      <c r="F85" s="188"/>
      <c r="G85" s="188"/>
      <c r="H85" s="188"/>
      <c r="I85" s="188"/>
      <c r="J85" s="30" t="s">
        <v>37</v>
      </c>
    </row>
    <row r="86" spans="1:13" ht="12.75" customHeight="1" x14ac:dyDescent="0.3">
      <c r="A86" s="12" t="s">
        <v>4</v>
      </c>
      <c r="B86" s="174" t="s">
        <v>184</v>
      </c>
      <c r="C86" s="174"/>
      <c r="D86" s="174"/>
      <c r="E86" s="174"/>
      <c r="F86" s="174"/>
      <c r="G86" s="174"/>
      <c r="H86" s="174"/>
      <c r="I86" s="31">
        <v>9.0749999999999997E-2</v>
      </c>
      <c r="J86" s="16">
        <f>ROUND(($J$29*I86),2)</f>
        <v>193.1</v>
      </c>
    </row>
    <row r="87" spans="1:13" ht="13" x14ac:dyDescent="0.3">
      <c r="A87" s="12" t="s">
        <v>6</v>
      </c>
      <c r="B87" s="198" t="s">
        <v>194</v>
      </c>
      <c r="C87" s="198"/>
      <c r="D87" s="198"/>
      <c r="E87" s="198"/>
      <c r="F87" s="198"/>
      <c r="G87" s="198"/>
      <c r="H87" s="198"/>
      <c r="I87" s="198"/>
      <c r="J87" s="32">
        <f>ROUND((($J$83/30)*2.96)/12,2)</f>
        <v>21.07</v>
      </c>
    </row>
    <row r="88" spans="1:13" ht="13" x14ac:dyDescent="0.3">
      <c r="A88" s="12" t="s">
        <v>9</v>
      </c>
      <c r="B88" s="185" t="s">
        <v>186</v>
      </c>
      <c r="C88" s="185"/>
      <c r="D88" s="185"/>
      <c r="E88" s="185"/>
      <c r="F88" s="185"/>
      <c r="G88" s="185"/>
      <c r="H88" s="185"/>
      <c r="I88" s="185"/>
      <c r="J88" s="32">
        <f>ROUND((($J$83/30)*5)/12*0.015,2)</f>
        <v>0.53</v>
      </c>
    </row>
    <row r="89" spans="1:13" ht="13" x14ac:dyDescent="0.3">
      <c r="A89" s="12" t="s">
        <v>11</v>
      </c>
      <c r="B89" s="185" t="s">
        <v>185</v>
      </c>
      <c r="C89" s="185"/>
      <c r="D89" s="185"/>
      <c r="E89" s="185"/>
      <c r="F89" s="185"/>
      <c r="G89" s="185"/>
      <c r="H89" s="185"/>
      <c r="I89" s="185"/>
      <c r="J89" s="13">
        <f>ROUND(((($J$83/30)*15)/12)*0.0078,2)</f>
        <v>0.83</v>
      </c>
    </row>
    <row r="90" spans="1:13" ht="13" x14ac:dyDescent="0.3">
      <c r="A90" s="12" t="s">
        <v>29</v>
      </c>
      <c r="B90" s="185" t="s">
        <v>195</v>
      </c>
      <c r="C90" s="185"/>
      <c r="D90" s="185"/>
      <c r="E90" s="185"/>
      <c r="F90" s="185"/>
      <c r="G90" s="185"/>
      <c r="H90" s="185"/>
      <c r="I90" s="185"/>
      <c r="J90" s="115">
        <f>ROUND(((($J$29+$J$29/3)*4/12)/12)*0.01,2)</f>
        <v>0.79</v>
      </c>
    </row>
    <row r="91" spans="1:13" ht="13" x14ac:dyDescent="0.3">
      <c r="A91" s="33" t="s">
        <v>54</v>
      </c>
      <c r="B91" s="203" t="s">
        <v>203</v>
      </c>
      <c r="C91" s="203"/>
      <c r="D91" s="203"/>
      <c r="E91" s="203"/>
      <c r="F91" s="203"/>
      <c r="G91" s="203"/>
      <c r="H91" s="203"/>
      <c r="I91" s="203"/>
      <c r="J91" s="13">
        <f>ROUND(((($J$83/30)*5)/12),2)</f>
        <v>35.590000000000003</v>
      </c>
    </row>
    <row r="92" spans="1:13" ht="13" x14ac:dyDescent="0.3">
      <c r="A92" s="186" t="s">
        <v>40</v>
      </c>
      <c r="B92" s="186"/>
      <c r="C92" s="186"/>
      <c r="D92" s="186"/>
      <c r="E92" s="186"/>
      <c r="F92" s="186"/>
      <c r="G92" s="186"/>
      <c r="H92" s="186"/>
      <c r="I92" s="186"/>
      <c r="J92" s="34">
        <f>SUM(J86:J91)</f>
        <v>251.91</v>
      </c>
    </row>
    <row r="93" spans="1:13" ht="14.65" customHeight="1" x14ac:dyDescent="0.3">
      <c r="A93" s="12" t="s">
        <v>56</v>
      </c>
      <c r="B93" s="185" t="s">
        <v>90</v>
      </c>
      <c r="C93" s="185"/>
      <c r="D93" s="185"/>
      <c r="E93" s="185"/>
      <c r="F93" s="185"/>
      <c r="G93" s="185"/>
      <c r="H93" s="185"/>
      <c r="I93" s="185"/>
      <c r="J93" s="13">
        <f>ROUND(I50*J92,2)</f>
        <v>92.7</v>
      </c>
    </row>
    <row r="94" spans="1:13" ht="13" x14ac:dyDescent="0.25">
      <c r="A94" s="186" t="s">
        <v>40</v>
      </c>
      <c r="B94" s="186"/>
      <c r="C94" s="186"/>
      <c r="D94" s="186"/>
      <c r="E94" s="186"/>
      <c r="F94" s="186"/>
      <c r="G94" s="186"/>
      <c r="H94" s="186"/>
      <c r="I94" s="186"/>
      <c r="J94" s="14">
        <f>SUM(J92:J93)</f>
        <v>344.61</v>
      </c>
    </row>
    <row r="95" spans="1:13" ht="16.149999999999999" customHeight="1" x14ac:dyDescent="0.25">
      <c r="A95" s="187" t="s">
        <v>187</v>
      </c>
      <c r="B95" s="187"/>
      <c r="C95" s="187"/>
      <c r="D95" s="187"/>
      <c r="E95" s="187"/>
      <c r="F95" s="187"/>
      <c r="G95" s="187"/>
      <c r="H95" s="187"/>
      <c r="I95" s="187"/>
      <c r="J95" s="187"/>
    </row>
    <row r="96" spans="1:13" ht="14" x14ac:dyDescent="0.25">
      <c r="A96" s="154" t="s">
        <v>91</v>
      </c>
      <c r="B96" s="188" t="s">
        <v>92</v>
      </c>
      <c r="C96" s="188"/>
      <c r="D96" s="188"/>
      <c r="E96" s="188"/>
      <c r="F96" s="188"/>
      <c r="G96" s="188"/>
      <c r="H96" s="188"/>
      <c r="I96" s="188"/>
      <c r="J96" s="35" t="s">
        <v>37</v>
      </c>
    </row>
    <row r="97" spans="1:10" ht="13" x14ac:dyDescent="0.25">
      <c r="A97" s="8" t="s">
        <v>4</v>
      </c>
      <c r="B97" s="185" t="s">
        <v>188</v>
      </c>
      <c r="C97" s="185"/>
      <c r="D97" s="185"/>
      <c r="E97" s="185"/>
      <c r="F97" s="185"/>
      <c r="G97" s="185"/>
      <c r="H97" s="185"/>
      <c r="I97" s="185"/>
      <c r="J97" s="16">
        <v>0</v>
      </c>
    </row>
    <row r="98" spans="1:10" ht="13" x14ac:dyDescent="0.25">
      <c r="A98" s="201" t="s">
        <v>40</v>
      </c>
      <c r="B98" s="201"/>
      <c r="C98" s="201"/>
      <c r="D98" s="201"/>
      <c r="E98" s="201"/>
      <c r="F98" s="201"/>
      <c r="G98" s="201"/>
      <c r="H98" s="201"/>
      <c r="I98" s="201"/>
      <c r="J98" s="16">
        <v>0</v>
      </c>
    </row>
    <row r="99" spans="1:10" ht="13" x14ac:dyDescent="0.3">
      <c r="A99" s="12" t="s">
        <v>6</v>
      </c>
      <c r="B99" s="185" t="s">
        <v>93</v>
      </c>
      <c r="C99" s="185"/>
      <c r="D99" s="185"/>
      <c r="E99" s="185"/>
      <c r="F99" s="185"/>
      <c r="G99" s="185"/>
      <c r="H99" s="185"/>
      <c r="I99" s="185"/>
      <c r="J99" s="13">
        <f>ROUND(I50*J98,2)</f>
        <v>0</v>
      </c>
    </row>
    <row r="100" spans="1:10" ht="13" x14ac:dyDescent="0.25">
      <c r="A100" s="186" t="s">
        <v>40</v>
      </c>
      <c r="B100" s="186"/>
      <c r="C100" s="186"/>
      <c r="D100" s="186"/>
      <c r="E100" s="186"/>
      <c r="F100" s="186"/>
      <c r="G100" s="186"/>
      <c r="H100" s="186"/>
      <c r="I100" s="186"/>
      <c r="J100" s="14">
        <f>SUM(J98:J99)</f>
        <v>0</v>
      </c>
    </row>
    <row r="101" spans="1:10" ht="13" x14ac:dyDescent="0.25">
      <c r="A101" s="202"/>
      <c r="B101" s="202"/>
      <c r="C101" s="202"/>
      <c r="D101" s="202"/>
      <c r="E101" s="202"/>
      <c r="F101" s="202"/>
      <c r="G101" s="202"/>
      <c r="H101" s="202"/>
      <c r="I101" s="202"/>
      <c r="J101" s="202"/>
    </row>
    <row r="102" spans="1:10" ht="16.149999999999999" customHeight="1" x14ac:dyDescent="0.25">
      <c r="A102" s="187" t="s">
        <v>94</v>
      </c>
      <c r="B102" s="187"/>
      <c r="C102" s="187"/>
      <c r="D102" s="187"/>
      <c r="E102" s="187"/>
      <c r="F102" s="187"/>
      <c r="G102" s="187"/>
      <c r="H102" s="187"/>
      <c r="I102" s="187"/>
      <c r="J102" s="187"/>
    </row>
    <row r="103" spans="1:10" ht="16.149999999999999" customHeight="1" x14ac:dyDescent="0.25">
      <c r="A103" s="155">
        <v>4</v>
      </c>
      <c r="B103" s="183" t="s">
        <v>95</v>
      </c>
      <c r="C103" s="183"/>
      <c r="D103" s="183"/>
      <c r="E103" s="183"/>
      <c r="F103" s="183"/>
      <c r="G103" s="183"/>
      <c r="H103" s="183"/>
      <c r="I103" s="183"/>
      <c r="J103" s="35" t="s">
        <v>37</v>
      </c>
    </row>
    <row r="104" spans="1:10" ht="14.65" customHeight="1" x14ac:dyDescent="0.25">
      <c r="A104" s="1" t="s">
        <v>88</v>
      </c>
      <c r="B104" s="174" t="s">
        <v>96</v>
      </c>
      <c r="C104" s="174"/>
      <c r="D104" s="174"/>
      <c r="E104" s="174"/>
      <c r="F104" s="174"/>
      <c r="G104" s="174"/>
      <c r="H104" s="174"/>
      <c r="I104" s="174"/>
      <c r="J104" s="16">
        <f>J94</f>
        <v>344.61</v>
      </c>
    </row>
    <row r="105" spans="1:10" ht="14.65" customHeight="1" x14ac:dyDescent="0.25">
      <c r="A105" s="1" t="s">
        <v>97</v>
      </c>
      <c r="B105" s="174" t="s">
        <v>98</v>
      </c>
      <c r="C105" s="174"/>
      <c r="D105" s="174"/>
      <c r="E105" s="174"/>
      <c r="F105" s="174"/>
      <c r="G105" s="174"/>
      <c r="H105" s="174"/>
      <c r="I105" s="174"/>
      <c r="J105" s="16">
        <f>J100</f>
        <v>0</v>
      </c>
    </row>
    <row r="106" spans="1:10" ht="14.65" customHeight="1" x14ac:dyDescent="0.25">
      <c r="A106" s="184" t="s">
        <v>40</v>
      </c>
      <c r="B106" s="184"/>
      <c r="C106" s="184"/>
      <c r="D106" s="184"/>
      <c r="E106" s="184"/>
      <c r="F106" s="184"/>
      <c r="G106" s="184"/>
      <c r="H106" s="184"/>
      <c r="I106" s="184"/>
      <c r="J106" s="14">
        <f>SUM(J104+J105)</f>
        <v>344.61</v>
      </c>
    </row>
    <row r="107" spans="1:10" ht="13" x14ac:dyDescent="0.25">
      <c r="A107" s="177"/>
      <c r="B107" s="177"/>
      <c r="C107" s="177"/>
      <c r="D107" s="177"/>
      <c r="E107" s="177"/>
      <c r="F107" s="177"/>
      <c r="G107" s="177"/>
      <c r="H107" s="177"/>
      <c r="I107" s="177"/>
      <c r="J107" s="177"/>
    </row>
    <row r="108" spans="1:10" ht="16.149999999999999" customHeight="1" x14ac:dyDescent="0.25">
      <c r="A108" s="187" t="s">
        <v>99</v>
      </c>
      <c r="B108" s="187"/>
      <c r="C108" s="187"/>
      <c r="D108" s="187"/>
      <c r="E108" s="187"/>
      <c r="F108" s="187"/>
      <c r="G108" s="187"/>
      <c r="H108" s="187"/>
      <c r="I108" s="187"/>
      <c r="J108" s="187"/>
    </row>
    <row r="109" spans="1:10" ht="16.149999999999999" customHeight="1" x14ac:dyDescent="0.25">
      <c r="A109" s="154">
        <v>5</v>
      </c>
      <c r="B109" s="188" t="s">
        <v>100</v>
      </c>
      <c r="C109" s="188"/>
      <c r="D109" s="188"/>
      <c r="E109" s="188"/>
      <c r="F109" s="188"/>
      <c r="G109" s="188"/>
      <c r="H109" s="188"/>
      <c r="I109" s="188"/>
      <c r="J109" s="154" t="s">
        <v>37</v>
      </c>
    </row>
    <row r="110" spans="1:10" ht="13" x14ac:dyDescent="0.25">
      <c r="A110" s="8" t="s">
        <v>4</v>
      </c>
      <c r="B110" s="204" t="s">
        <v>101</v>
      </c>
      <c r="C110" s="204"/>
      <c r="D110" s="204"/>
      <c r="E110" s="204"/>
      <c r="F110" s="204"/>
      <c r="G110" s="204"/>
      <c r="H110" s="204"/>
      <c r="I110" s="204"/>
      <c r="J110" s="16">
        <f>INSUMOS!E28</f>
        <v>170.14833333333334</v>
      </c>
    </row>
    <row r="111" spans="1:10" ht="13" x14ac:dyDescent="0.25">
      <c r="A111" s="8" t="s">
        <v>6</v>
      </c>
      <c r="B111" s="204" t="s">
        <v>237</v>
      </c>
      <c r="C111" s="204"/>
      <c r="D111" s="204"/>
      <c r="E111" s="204"/>
      <c r="F111" s="204"/>
      <c r="G111" s="204"/>
      <c r="H111" s="204"/>
      <c r="I111" s="204"/>
      <c r="J111" s="25">
        <f>INSUMOS!G19</f>
        <v>39.988000000000007</v>
      </c>
    </row>
    <row r="112" spans="1:10" ht="13" x14ac:dyDescent="0.25">
      <c r="A112" s="8" t="s">
        <v>9</v>
      </c>
      <c r="B112" s="204" t="s">
        <v>102</v>
      </c>
      <c r="C112" s="204"/>
      <c r="D112" s="204"/>
      <c r="E112" s="204"/>
      <c r="F112" s="204"/>
      <c r="G112" s="204"/>
      <c r="H112" s="204"/>
      <c r="I112" s="204"/>
      <c r="J112" s="25">
        <f>INSUMOS!F181</f>
        <v>2.1083333333333334</v>
      </c>
    </row>
    <row r="113" spans="1:10" ht="13" x14ac:dyDescent="0.25">
      <c r="A113" s="8" t="s">
        <v>11</v>
      </c>
      <c r="B113" s="204" t="s">
        <v>103</v>
      </c>
      <c r="C113" s="204"/>
      <c r="D113" s="204"/>
      <c r="E113" s="204"/>
      <c r="F113" s="204"/>
      <c r="G113" s="204"/>
      <c r="H113" s="204"/>
      <c r="I113" s="204"/>
      <c r="J113" s="25" t="s">
        <v>104</v>
      </c>
    </row>
    <row r="114" spans="1:10" ht="13" x14ac:dyDescent="0.25">
      <c r="A114" s="186" t="s">
        <v>32</v>
      </c>
      <c r="B114" s="186"/>
      <c r="C114" s="186"/>
      <c r="D114" s="186"/>
      <c r="E114" s="186"/>
      <c r="F114" s="186"/>
      <c r="G114" s="186"/>
      <c r="H114" s="186"/>
      <c r="I114" s="186"/>
      <c r="J114" s="36">
        <f>SUM(J110:J113)</f>
        <v>212.24466666666666</v>
      </c>
    </row>
    <row r="115" spans="1:10" ht="13" x14ac:dyDescent="0.25">
      <c r="A115" s="177"/>
      <c r="B115" s="177"/>
      <c r="C115" s="177"/>
      <c r="D115" s="177"/>
      <c r="E115" s="177"/>
      <c r="F115" s="177"/>
      <c r="G115" s="177"/>
      <c r="H115" s="177"/>
      <c r="I115" s="177"/>
      <c r="J115" s="177"/>
    </row>
    <row r="116" spans="1:10" ht="16.149999999999999" customHeight="1" x14ac:dyDescent="0.25">
      <c r="A116" s="187" t="s">
        <v>105</v>
      </c>
      <c r="B116" s="187"/>
      <c r="C116" s="187"/>
      <c r="D116" s="187"/>
      <c r="E116" s="187"/>
      <c r="F116" s="187"/>
      <c r="G116" s="187"/>
      <c r="H116" s="187"/>
      <c r="I116" s="187"/>
      <c r="J116" s="187"/>
    </row>
    <row r="117" spans="1:10" ht="28" x14ac:dyDescent="0.25">
      <c r="A117" s="154">
        <v>6</v>
      </c>
      <c r="B117" s="188" t="s">
        <v>106</v>
      </c>
      <c r="C117" s="188"/>
      <c r="D117" s="188"/>
      <c r="E117" s="188"/>
      <c r="F117" s="188"/>
      <c r="G117" s="188"/>
      <c r="H117" s="188"/>
      <c r="I117" s="167" t="s">
        <v>45</v>
      </c>
      <c r="J117" s="37" t="s">
        <v>107</v>
      </c>
    </row>
    <row r="118" spans="1:10" ht="12.75" customHeight="1" x14ac:dyDescent="0.25">
      <c r="A118" s="206" t="s">
        <v>108</v>
      </c>
      <c r="B118" s="206"/>
      <c r="C118" s="206"/>
      <c r="D118" s="206"/>
      <c r="E118" s="206"/>
      <c r="F118" s="206"/>
      <c r="G118" s="206"/>
      <c r="H118" s="206"/>
      <c r="I118" s="38" t="s">
        <v>63</v>
      </c>
      <c r="J118" s="39">
        <f>SUM(J29+J70+J80+J106+J114)</f>
        <v>4078.0816916666663</v>
      </c>
    </row>
    <row r="119" spans="1:10" ht="15.5" x14ac:dyDescent="0.25">
      <c r="A119" s="40" t="s">
        <v>4</v>
      </c>
      <c r="B119" s="205" t="s">
        <v>109</v>
      </c>
      <c r="C119" s="205"/>
      <c r="D119" s="205"/>
      <c r="E119" s="205"/>
      <c r="F119" s="205"/>
      <c r="G119" s="205"/>
      <c r="H119" s="205"/>
      <c r="I119" s="118">
        <v>0.03</v>
      </c>
      <c r="J119" s="16">
        <f>ROUND(I119*J118,2)</f>
        <v>122.34</v>
      </c>
    </row>
    <row r="120" spans="1:10" ht="12.75" customHeight="1" x14ac:dyDescent="0.25">
      <c r="A120" s="206" t="s">
        <v>110</v>
      </c>
      <c r="B120" s="206"/>
      <c r="C120" s="206"/>
      <c r="D120" s="206"/>
      <c r="E120" s="206"/>
      <c r="F120" s="206"/>
      <c r="G120" s="206"/>
      <c r="H120" s="206"/>
      <c r="I120" s="41" t="s">
        <v>63</v>
      </c>
      <c r="J120" s="39">
        <f>SUM(J29+J70+J80+J106+J114+J119)</f>
        <v>4200.4216916666664</v>
      </c>
    </row>
    <row r="121" spans="1:10" ht="15.5" x14ac:dyDescent="0.25">
      <c r="A121" s="40" t="s">
        <v>6</v>
      </c>
      <c r="B121" s="205" t="s">
        <v>111</v>
      </c>
      <c r="C121" s="205"/>
      <c r="D121" s="205"/>
      <c r="E121" s="205"/>
      <c r="F121" s="205"/>
      <c r="G121" s="205"/>
      <c r="H121" s="205"/>
      <c r="I121" s="118">
        <v>6.7900000000000002E-2</v>
      </c>
      <c r="J121" s="16">
        <f>ROUND(I121*J120,2)</f>
        <v>285.20999999999998</v>
      </c>
    </row>
    <row r="122" spans="1:10" ht="12.75" customHeight="1" x14ac:dyDescent="0.25">
      <c r="A122" s="206" t="s">
        <v>112</v>
      </c>
      <c r="B122" s="206"/>
      <c r="C122" s="206"/>
      <c r="D122" s="206"/>
      <c r="E122" s="206"/>
      <c r="F122" s="206"/>
      <c r="G122" s="206"/>
      <c r="H122" s="206"/>
      <c r="I122" s="41" t="s">
        <v>63</v>
      </c>
      <c r="J122" s="39">
        <f>SUM(J29+J70+J80+J106+J114+J119+J121)</f>
        <v>4485.6316916666665</v>
      </c>
    </row>
    <row r="123" spans="1:10" ht="15.5" x14ac:dyDescent="0.25">
      <c r="A123" s="40" t="s">
        <v>9</v>
      </c>
      <c r="B123" s="205" t="s">
        <v>113</v>
      </c>
      <c r="C123" s="205"/>
      <c r="D123" s="205"/>
      <c r="E123" s="205"/>
      <c r="F123" s="205"/>
      <c r="G123" s="205"/>
      <c r="H123" s="205"/>
      <c r="I123" s="9" t="s">
        <v>63</v>
      </c>
      <c r="J123" s="158" t="s">
        <v>63</v>
      </c>
    </row>
    <row r="124" spans="1:10" ht="13" x14ac:dyDescent="0.25">
      <c r="A124" s="8"/>
      <c r="B124" s="185" t="s">
        <v>114</v>
      </c>
      <c r="C124" s="185"/>
      <c r="D124" s="185"/>
      <c r="E124" s="185"/>
      <c r="F124" s="185"/>
      <c r="G124" s="185"/>
      <c r="H124" s="185"/>
      <c r="I124" s="9" t="s">
        <v>63</v>
      </c>
      <c r="J124" s="158" t="s">
        <v>63</v>
      </c>
    </row>
    <row r="125" spans="1:10" ht="13" x14ac:dyDescent="0.25">
      <c r="A125" s="8"/>
      <c r="B125" s="185" t="s">
        <v>115</v>
      </c>
      <c r="C125" s="185"/>
      <c r="D125" s="185"/>
      <c r="E125" s="185"/>
      <c r="F125" s="185"/>
      <c r="G125" s="185"/>
      <c r="H125" s="185"/>
      <c r="I125" s="42">
        <v>7.5999999999999998E-2</v>
      </c>
      <c r="J125" s="16">
        <f>ROUND(($J$122/(1-$I$134))*I125,2)</f>
        <v>390.73</v>
      </c>
    </row>
    <row r="126" spans="1:10" ht="13" x14ac:dyDescent="0.25">
      <c r="A126" s="8"/>
      <c r="B126" s="185" t="s">
        <v>116</v>
      </c>
      <c r="C126" s="185"/>
      <c r="D126" s="185"/>
      <c r="E126" s="185"/>
      <c r="F126" s="185"/>
      <c r="G126" s="185"/>
      <c r="H126" s="185"/>
      <c r="I126" s="42">
        <v>1.6500000000000001E-2</v>
      </c>
      <c r="J126" s="16">
        <f>ROUND(($J$122/(1-$I$134))*I126,2)</f>
        <v>84.83</v>
      </c>
    </row>
    <row r="127" spans="1:10" ht="27.65" customHeight="1" x14ac:dyDescent="0.25">
      <c r="A127" s="8"/>
      <c r="B127" s="174" t="s">
        <v>117</v>
      </c>
      <c r="C127" s="174"/>
      <c r="D127" s="174"/>
      <c r="E127" s="174"/>
      <c r="F127" s="174"/>
      <c r="G127" s="174"/>
      <c r="H127" s="174"/>
      <c r="I127" s="43" t="s">
        <v>63</v>
      </c>
      <c r="J127" s="158" t="s">
        <v>63</v>
      </c>
    </row>
    <row r="128" spans="1:10" ht="27.65" customHeight="1" x14ac:dyDescent="0.25">
      <c r="A128" s="8"/>
      <c r="B128" s="174" t="s">
        <v>118</v>
      </c>
      <c r="C128" s="174"/>
      <c r="D128" s="174"/>
      <c r="E128" s="174"/>
      <c r="F128" s="174"/>
      <c r="G128" s="174"/>
      <c r="H128" s="174"/>
      <c r="I128" s="43" t="s">
        <v>63</v>
      </c>
      <c r="J128" s="158" t="s">
        <v>63</v>
      </c>
    </row>
    <row r="129" spans="1:10" ht="13" x14ac:dyDescent="0.25">
      <c r="A129" s="8"/>
      <c r="B129" s="185" t="s">
        <v>119</v>
      </c>
      <c r="C129" s="185"/>
      <c r="D129" s="185"/>
      <c r="E129" s="185"/>
      <c r="F129" s="185"/>
      <c r="G129" s="185"/>
      <c r="H129" s="185"/>
      <c r="I129" s="43" t="s">
        <v>63</v>
      </c>
      <c r="J129" s="158" t="s">
        <v>63</v>
      </c>
    </row>
    <row r="130" spans="1:10" ht="13" x14ac:dyDescent="0.25">
      <c r="A130" s="8"/>
      <c r="B130" s="185" t="s">
        <v>120</v>
      </c>
      <c r="C130" s="185"/>
      <c r="D130" s="185"/>
      <c r="E130" s="185"/>
      <c r="F130" s="185"/>
      <c r="G130" s="185"/>
      <c r="H130" s="185"/>
      <c r="I130" s="43" t="s">
        <v>63</v>
      </c>
      <c r="J130" s="158" t="s">
        <v>63</v>
      </c>
    </row>
    <row r="131" spans="1:10" ht="13" x14ac:dyDescent="0.25">
      <c r="A131" s="8"/>
      <c r="B131" s="185" t="s">
        <v>138</v>
      </c>
      <c r="C131" s="185"/>
      <c r="D131" s="185"/>
      <c r="E131" s="185"/>
      <c r="F131" s="185"/>
      <c r="G131" s="185"/>
      <c r="H131" s="185"/>
      <c r="I131" s="42">
        <v>3.5000000000000003E-2</v>
      </c>
      <c r="J131" s="16">
        <f>ROUND(($J$122/(1-$I$134))*I131,2)</f>
        <v>179.94</v>
      </c>
    </row>
    <row r="132" spans="1:10" ht="13" x14ac:dyDescent="0.25">
      <c r="A132" s="186" t="s">
        <v>40</v>
      </c>
      <c r="B132" s="186"/>
      <c r="C132" s="186"/>
      <c r="D132" s="186"/>
      <c r="E132" s="186"/>
      <c r="F132" s="186"/>
      <c r="G132" s="186"/>
      <c r="H132" s="186"/>
      <c r="I132" s="186"/>
      <c r="J132" s="14">
        <f>SUM(J119+J121+J125+J126+J131)</f>
        <v>1063.05</v>
      </c>
    </row>
    <row r="133" spans="1:10" ht="13" x14ac:dyDescent="0.25">
      <c r="A133" s="177"/>
      <c r="B133" s="177"/>
      <c r="C133" s="177"/>
      <c r="D133" s="177"/>
      <c r="E133" s="177"/>
      <c r="F133" s="177"/>
      <c r="G133" s="177"/>
      <c r="H133" s="177"/>
      <c r="I133" s="177"/>
      <c r="J133" s="177"/>
    </row>
    <row r="134" spans="1:10" ht="14.65" customHeight="1" x14ac:dyDescent="0.25">
      <c r="A134" s="211" t="s">
        <v>121</v>
      </c>
      <c r="B134" s="211"/>
      <c r="C134" s="211"/>
      <c r="D134" s="211"/>
      <c r="E134" s="211"/>
      <c r="F134" s="211"/>
      <c r="G134" s="211"/>
      <c r="H134" s="211"/>
      <c r="I134" s="44">
        <f>SUM(I125:I131)</f>
        <v>0.1275</v>
      </c>
      <c r="J134" s="39">
        <f>SUM(J125:J131)</f>
        <v>655.5</v>
      </c>
    </row>
    <row r="135" spans="1:10" x14ac:dyDescent="0.25">
      <c r="A135" s="212" t="s">
        <v>122</v>
      </c>
      <c r="B135" s="212"/>
      <c r="C135" s="212"/>
      <c r="D135" s="213" t="s">
        <v>123</v>
      </c>
      <c r="E135" s="213"/>
      <c r="F135" s="213"/>
      <c r="G135" s="213"/>
      <c r="H135" s="213"/>
      <c r="I135" s="213"/>
      <c r="J135" s="213"/>
    </row>
    <row r="136" spans="1:10" x14ac:dyDescent="0.25">
      <c r="A136" s="212"/>
      <c r="B136" s="212"/>
      <c r="C136" s="212"/>
      <c r="D136" s="213" t="s">
        <v>124</v>
      </c>
      <c r="E136" s="213"/>
      <c r="F136" s="213"/>
      <c r="G136" s="213"/>
      <c r="H136" s="213"/>
      <c r="I136" s="213"/>
      <c r="J136" s="213"/>
    </row>
    <row r="137" spans="1:10" x14ac:dyDescent="0.25">
      <c r="A137" s="212"/>
      <c r="B137" s="212"/>
      <c r="C137" s="212"/>
      <c r="D137" s="213" t="s">
        <v>125</v>
      </c>
      <c r="E137" s="213"/>
      <c r="F137" s="213"/>
      <c r="G137" s="213"/>
      <c r="H137" s="213"/>
      <c r="I137" s="213"/>
      <c r="J137" s="213"/>
    </row>
    <row r="138" spans="1:10" ht="13" x14ac:dyDescent="0.25">
      <c r="A138" s="177"/>
      <c r="B138" s="177"/>
      <c r="C138" s="177"/>
      <c r="D138" s="177"/>
      <c r="E138" s="177"/>
      <c r="F138" s="177"/>
      <c r="G138" s="177"/>
      <c r="H138" s="177"/>
      <c r="I138" s="177"/>
      <c r="J138" s="177"/>
    </row>
    <row r="139" spans="1:10" ht="46" customHeight="1" x14ac:dyDescent="0.25">
      <c r="A139" s="209" t="s">
        <v>126</v>
      </c>
      <c r="B139" s="209"/>
      <c r="C139" s="209"/>
      <c r="D139" s="209"/>
      <c r="E139" s="209"/>
      <c r="F139" s="209"/>
      <c r="G139" s="209"/>
      <c r="H139" s="209"/>
      <c r="I139" s="209"/>
      <c r="J139" s="209"/>
    </row>
    <row r="140" spans="1:10" ht="14.65" customHeight="1" x14ac:dyDescent="0.25">
      <c r="A140" s="210" t="s">
        <v>127</v>
      </c>
      <c r="B140" s="210"/>
      <c r="C140" s="210"/>
      <c r="D140" s="210"/>
      <c r="E140" s="210"/>
      <c r="F140" s="210"/>
      <c r="G140" s="210"/>
      <c r="H140" s="210"/>
      <c r="I140" s="210"/>
      <c r="J140" s="45" t="s">
        <v>37</v>
      </c>
    </row>
    <row r="141" spans="1:10" ht="14.65" customHeight="1" x14ac:dyDescent="0.25">
      <c r="A141" s="46" t="s">
        <v>4</v>
      </c>
      <c r="B141" s="207" t="s">
        <v>128</v>
      </c>
      <c r="C141" s="207"/>
      <c r="D141" s="207"/>
      <c r="E141" s="207"/>
      <c r="F141" s="207"/>
      <c r="G141" s="207"/>
      <c r="H141" s="207"/>
      <c r="I141" s="207"/>
      <c r="J141" s="25">
        <f>J29</f>
        <v>2127.83</v>
      </c>
    </row>
    <row r="142" spans="1:10" ht="14.65" customHeight="1" x14ac:dyDescent="0.25">
      <c r="A142" s="46" t="s">
        <v>6</v>
      </c>
      <c r="B142" s="207" t="s">
        <v>33</v>
      </c>
      <c r="C142" s="207"/>
      <c r="D142" s="207"/>
      <c r="E142" s="207"/>
      <c r="F142" s="207"/>
      <c r="G142" s="207"/>
      <c r="H142" s="207"/>
      <c r="I142" s="207"/>
      <c r="J142" s="25">
        <f>J70</f>
        <v>1245.8899999999999</v>
      </c>
    </row>
    <row r="143" spans="1:10" ht="14.65" customHeight="1" x14ac:dyDescent="0.25">
      <c r="A143" s="46" t="s">
        <v>9</v>
      </c>
      <c r="B143" s="207" t="s">
        <v>129</v>
      </c>
      <c r="C143" s="207"/>
      <c r="D143" s="207"/>
      <c r="E143" s="207"/>
      <c r="F143" s="207"/>
      <c r="G143" s="207"/>
      <c r="H143" s="207"/>
      <c r="I143" s="207"/>
      <c r="J143" s="25">
        <f>J80</f>
        <v>147.507025</v>
      </c>
    </row>
    <row r="144" spans="1:10" ht="14.65" customHeight="1" x14ac:dyDescent="0.25">
      <c r="A144" s="46" t="s">
        <v>11</v>
      </c>
      <c r="B144" s="207" t="s">
        <v>130</v>
      </c>
      <c r="C144" s="207"/>
      <c r="D144" s="207"/>
      <c r="E144" s="207"/>
      <c r="F144" s="207"/>
      <c r="G144" s="207"/>
      <c r="H144" s="207"/>
      <c r="I144" s="207"/>
      <c r="J144" s="25">
        <f>J106</f>
        <v>344.61</v>
      </c>
    </row>
    <row r="145" spans="1:10" ht="14.65" customHeight="1" x14ac:dyDescent="0.25">
      <c r="A145" s="46" t="s">
        <v>29</v>
      </c>
      <c r="B145" s="207" t="s">
        <v>131</v>
      </c>
      <c r="C145" s="207"/>
      <c r="D145" s="207"/>
      <c r="E145" s="207"/>
      <c r="F145" s="207"/>
      <c r="G145" s="207"/>
      <c r="H145" s="207"/>
      <c r="I145" s="207"/>
      <c r="J145" s="25">
        <f>J114</f>
        <v>212.24466666666666</v>
      </c>
    </row>
    <row r="146" spans="1:10" ht="14.65" customHeight="1" x14ac:dyDescent="0.25">
      <c r="A146" s="208" t="s">
        <v>132</v>
      </c>
      <c r="B146" s="208"/>
      <c r="C146" s="208"/>
      <c r="D146" s="208"/>
      <c r="E146" s="208"/>
      <c r="F146" s="208"/>
      <c r="G146" s="208"/>
      <c r="H146" s="208"/>
      <c r="I146" s="208"/>
      <c r="J146" s="36">
        <f>SUM(J141:J145)</f>
        <v>4078.0816916666663</v>
      </c>
    </row>
    <row r="147" spans="1:10" ht="14.65" customHeight="1" x14ac:dyDescent="0.25">
      <c r="A147" s="46" t="s">
        <v>54</v>
      </c>
      <c r="B147" s="207" t="s">
        <v>133</v>
      </c>
      <c r="C147" s="207"/>
      <c r="D147" s="207"/>
      <c r="E147" s="207"/>
      <c r="F147" s="207"/>
      <c r="G147" s="207"/>
      <c r="H147" s="207"/>
      <c r="I147" s="207"/>
      <c r="J147" s="25">
        <f>J132</f>
        <v>1063.05</v>
      </c>
    </row>
    <row r="148" spans="1:10" ht="14.65" customHeight="1" x14ac:dyDescent="0.25">
      <c r="A148" s="208" t="s">
        <v>134</v>
      </c>
      <c r="B148" s="208"/>
      <c r="C148" s="208"/>
      <c r="D148" s="208"/>
      <c r="E148" s="208"/>
      <c r="F148" s="208"/>
      <c r="G148" s="208"/>
      <c r="H148" s="208"/>
      <c r="I148" s="208"/>
      <c r="J148" s="36">
        <f>SUM(J146:J147)</f>
        <v>5141.1316916666665</v>
      </c>
    </row>
    <row r="150" spans="1:10" x14ac:dyDescent="0.25">
      <c r="J150" s="47"/>
    </row>
  </sheetData>
  <mergeCells count="162">
    <mergeCell ref="B144:I144"/>
    <mergeCell ref="B145:I145"/>
    <mergeCell ref="A146:I146"/>
    <mergeCell ref="B147:I147"/>
    <mergeCell ref="A148:I148"/>
    <mergeCell ref="A138:J138"/>
    <mergeCell ref="A139:J139"/>
    <mergeCell ref="A140:I140"/>
    <mergeCell ref="B141:I141"/>
    <mergeCell ref="B142:I142"/>
    <mergeCell ref="B143:I143"/>
    <mergeCell ref="A132:I132"/>
    <mergeCell ref="A133:J133"/>
    <mergeCell ref="A134:H134"/>
    <mergeCell ref="A135:C137"/>
    <mergeCell ref="D135:J135"/>
    <mergeCell ref="D136:J136"/>
    <mergeCell ref="D137:J137"/>
    <mergeCell ref="B126:H126"/>
    <mergeCell ref="B127:H127"/>
    <mergeCell ref="B128:H128"/>
    <mergeCell ref="B129:H129"/>
    <mergeCell ref="B130:H130"/>
    <mergeCell ref="B131:H131"/>
    <mergeCell ref="A120:H120"/>
    <mergeCell ref="B121:H121"/>
    <mergeCell ref="A122:H122"/>
    <mergeCell ref="B123:H123"/>
    <mergeCell ref="B124:H124"/>
    <mergeCell ref="B125:H125"/>
    <mergeCell ref="A114:I114"/>
    <mergeCell ref="A115:J115"/>
    <mergeCell ref="A116:J116"/>
    <mergeCell ref="B117:H117"/>
    <mergeCell ref="A118:H118"/>
    <mergeCell ref="B119:H119"/>
    <mergeCell ref="A108:J108"/>
    <mergeCell ref="B109:I109"/>
    <mergeCell ref="B110:I110"/>
    <mergeCell ref="B111:I111"/>
    <mergeCell ref="B112:I112"/>
    <mergeCell ref="B113:I113"/>
    <mergeCell ref="A102:J102"/>
    <mergeCell ref="B103:I103"/>
    <mergeCell ref="B104:I104"/>
    <mergeCell ref="B105:I105"/>
    <mergeCell ref="A106:I106"/>
    <mergeCell ref="A107:J107"/>
    <mergeCell ref="B96:I96"/>
    <mergeCell ref="B97:I97"/>
    <mergeCell ref="A98:I98"/>
    <mergeCell ref="B99:I99"/>
    <mergeCell ref="A100:I100"/>
    <mergeCell ref="A101:J101"/>
    <mergeCell ref="B90:I90"/>
    <mergeCell ref="B91:I91"/>
    <mergeCell ref="A92:I92"/>
    <mergeCell ref="B93:I93"/>
    <mergeCell ref="A94:I94"/>
    <mergeCell ref="A95:J95"/>
    <mergeCell ref="A84:J84"/>
    <mergeCell ref="B85:I85"/>
    <mergeCell ref="B86:H86"/>
    <mergeCell ref="B87:I87"/>
    <mergeCell ref="B88:I88"/>
    <mergeCell ref="B89:I89"/>
    <mergeCell ref="B78:I78"/>
    <mergeCell ref="B79:H79"/>
    <mergeCell ref="A80:I80"/>
    <mergeCell ref="A81:J81"/>
    <mergeCell ref="A82:J82"/>
    <mergeCell ref="A83:I83"/>
    <mergeCell ref="L72:M72"/>
    <mergeCell ref="B73:I73"/>
    <mergeCell ref="B74:I74"/>
    <mergeCell ref="B75:I75"/>
    <mergeCell ref="B76:H76"/>
    <mergeCell ref="B77:I77"/>
    <mergeCell ref="C67:I67"/>
    <mergeCell ref="C68:I68"/>
    <mergeCell ref="C69:I69"/>
    <mergeCell ref="A70:I70"/>
    <mergeCell ref="A71:J71"/>
    <mergeCell ref="A72:J72"/>
    <mergeCell ref="B61:I61"/>
    <mergeCell ref="B62:I62"/>
    <mergeCell ref="A63:I63"/>
    <mergeCell ref="A64:J64"/>
    <mergeCell ref="A65:J65"/>
    <mergeCell ref="B66:I66"/>
    <mergeCell ref="B55:H55"/>
    <mergeCell ref="B56:H56"/>
    <mergeCell ref="B57:H57"/>
    <mergeCell ref="B58:I58"/>
    <mergeCell ref="B59:H59"/>
    <mergeCell ref="B60:H60"/>
    <mergeCell ref="B49:H49"/>
    <mergeCell ref="A50:H50"/>
    <mergeCell ref="A51:J51"/>
    <mergeCell ref="A52:J52"/>
    <mergeCell ref="B53:I53"/>
    <mergeCell ref="B54:I54"/>
    <mergeCell ref="B43:H43"/>
    <mergeCell ref="B44:D44"/>
    <mergeCell ref="B45:H45"/>
    <mergeCell ref="B46:H46"/>
    <mergeCell ref="B47:H47"/>
    <mergeCell ref="B48:H48"/>
    <mergeCell ref="B37:I37"/>
    <mergeCell ref="A38:I38"/>
    <mergeCell ref="A39:J39"/>
    <mergeCell ref="A40:J40"/>
    <mergeCell ref="B41:H41"/>
    <mergeCell ref="B42:H42"/>
    <mergeCell ref="A31:J31"/>
    <mergeCell ref="A32:J32"/>
    <mergeCell ref="B33:I33"/>
    <mergeCell ref="B34:H34"/>
    <mergeCell ref="B35:H35"/>
    <mergeCell ref="A36:I36"/>
    <mergeCell ref="B25:I25"/>
    <mergeCell ref="B26:I26"/>
    <mergeCell ref="B27:I27"/>
    <mergeCell ref="B28:H28"/>
    <mergeCell ref="A29:I29"/>
    <mergeCell ref="A30:J30"/>
    <mergeCell ref="A20:J20"/>
    <mergeCell ref="A21:J21"/>
    <mergeCell ref="B22:G22"/>
    <mergeCell ref="H22:I22"/>
    <mergeCell ref="B23:I23"/>
    <mergeCell ref="B24:H24"/>
    <mergeCell ref="B18:G18"/>
    <mergeCell ref="H18:J18"/>
    <mergeCell ref="B19:G19"/>
    <mergeCell ref="H19:J19"/>
    <mergeCell ref="A13:J13"/>
    <mergeCell ref="A14:J14"/>
    <mergeCell ref="B15:G15"/>
    <mergeCell ref="H15:J15"/>
    <mergeCell ref="B16:G16"/>
    <mergeCell ref="H16:J16"/>
    <mergeCell ref="A11:J11"/>
    <mergeCell ref="A12:J12"/>
    <mergeCell ref="A5:J5"/>
    <mergeCell ref="A6:J6"/>
    <mergeCell ref="B7:G7"/>
    <mergeCell ref="H7:J7"/>
    <mergeCell ref="B8:G8"/>
    <mergeCell ref="H8:J8"/>
    <mergeCell ref="B17:G17"/>
    <mergeCell ref="H17:J17"/>
    <mergeCell ref="A1:J1"/>
    <mergeCell ref="A2:J2"/>
    <mergeCell ref="A3:G3"/>
    <mergeCell ref="H3:J3"/>
    <mergeCell ref="A4:G4"/>
    <mergeCell ref="H4:J4"/>
    <mergeCell ref="B9:G9"/>
    <mergeCell ref="H9:J9"/>
    <mergeCell ref="B10:G10"/>
    <mergeCell ref="H10:J10"/>
  </mergeCells>
  <pageMargins left="0.78749999999999998" right="0.78749999999999998" top="1.05277777777778" bottom="1.05277777777778" header="0.78749999999999998" footer="0.78749999999999998"/>
  <pageSetup paperSize="9" scale="78" firstPageNumber="0" fitToHeight="0" orientation="portrait" horizontalDpi="300" verticalDpi="300" r:id="rId1"/>
  <headerFooter>
    <oddHeader>&amp;C&amp;"Times New Roman,Normal"&amp;12&amp;A</oddHeader>
    <oddFooter>&amp;C&amp;"Times New Roman,Normal"&amp;12Página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M148"/>
  <sheetViews>
    <sheetView showGridLines="0" view="pageBreakPreview" topLeftCell="A19" zoomScale="130" zoomScaleNormal="106" zoomScaleSheetLayoutView="130" zoomScalePageLayoutView="80" workbookViewId="0">
      <selection activeCell="A2" sqref="A2:J2"/>
    </sheetView>
  </sheetViews>
  <sheetFormatPr defaultRowHeight="12.5" x14ac:dyDescent="0.25"/>
  <cols>
    <col min="1" max="1" width="12.54296875" customWidth="1"/>
    <col min="2" max="3" width="11" customWidth="1"/>
    <col min="4" max="5" width="8.7265625" customWidth="1"/>
    <col min="6" max="8" width="12.54296875" customWidth="1"/>
    <col min="9" max="9" width="8.7265625" customWidth="1"/>
    <col min="10" max="10" width="11.81640625" customWidth="1"/>
    <col min="11" max="11" width="8.7265625" customWidth="1"/>
    <col min="12" max="12" width="57.26953125" customWidth="1"/>
    <col min="13" max="13" width="52" customWidth="1"/>
    <col min="14" max="1025" width="8.7265625" customWidth="1"/>
  </cols>
  <sheetData>
    <row r="1" spans="1:10" ht="24.25" customHeight="1" x14ac:dyDescent="0.25">
      <c r="A1" s="172" t="s">
        <v>213</v>
      </c>
      <c r="B1" s="172"/>
      <c r="C1" s="172"/>
      <c r="D1" s="172"/>
      <c r="E1" s="172"/>
      <c r="F1" s="172"/>
      <c r="G1" s="172"/>
      <c r="H1" s="172"/>
      <c r="I1" s="172"/>
      <c r="J1" s="172"/>
    </row>
    <row r="2" spans="1:10" s="110" customFormat="1" ht="62.5" customHeight="1" x14ac:dyDescent="0.4">
      <c r="A2" s="173" t="s">
        <v>314</v>
      </c>
      <c r="B2" s="173"/>
      <c r="C2" s="173"/>
      <c r="D2" s="173"/>
      <c r="E2" s="173"/>
      <c r="F2" s="173"/>
      <c r="G2" s="173"/>
      <c r="H2" s="173"/>
      <c r="I2" s="173"/>
      <c r="J2" s="173"/>
    </row>
    <row r="3" spans="1:10" ht="14.65" customHeight="1" x14ac:dyDescent="0.25">
      <c r="A3" s="174" t="s">
        <v>0</v>
      </c>
      <c r="B3" s="174"/>
      <c r="C3" s="174"/>
      <c r="D3" s="174"/>
      <c r="E3" s="174"/>
      <c r="F3" s="174"/>
      <c r="G3" s="174"/>
      <c r="H3" s="175" t="s">
        <v>182</v>
      </c>
      <c r="I3" s="175"/>
      <c r="J3" s="175"/>
    </row>
    <row r="4" spans="1:10" ht="14.65" customHeight="1" x14ac:dyDescent="0.25">
      <c r="A4" s="174" t="s">
        <v>1</v>
      </c>
      <c r="B4" s="174"/>
      <c r="C4" s="174"/>
      <c r="D4" s="174"/>
      <c r="E4" s="174"/>
      <c r="F4" s="174"/>
      <c r="G4" s="174"/>
      <c r="H4" s="175"/>
      <c r="I4" s="175"/>
      <c r="J4" s="175"/>
    </row>
    <row r="5" spans="1:10" ht="14.65" customHeight="1" x14ac:dyDescent="0.25">
      <c r="A5" s="174" t="s">
        <v>2</v>
      </c>
      <c r="B5" s="174"/>
      <c r="C5" s="174"/>
      <c r="D5" s="174"/>
      <c r="E5" s="174"/>
      <c r="F5" s="174"/>
      <c r="G5" s="174"/>
      <c r="H5" s="174"/>
      <c r="I5" s="174"/>
      <c r="J5" s="174"/>
    </row>
    <row r="6" spans="1:10" ht="16.149999999999999" customHeight="1" x14ac:dyDescent="0.25">
      <c r="A6" s="179" t="s">
        <v>3</v>
      </c>
      <c r="B6" s="179"/>
      <c r="C6" s="179"/>
      <c r="D6" s="179"/>
      <c r="E6" s="179"/>
      <c r="F6" s="179"/>
      <c r="G6" s="179"/>
      <c r="H6" s="179"/>
      <c r="I6" s="179"/>
      <c r="J6" s="179"/>
    </row>
    <row r="7" spans="1:10" ht="14.65" customHeight="1" x14ac:dyDescent="0.25">
      <c r="A7" s="1" t="s">
        <v>4</v>
      </c>
      <c r="B7" s="174" t="s">
        <v>5</v>
      </c>
      <c r="C7" s="174"/>
      <c r="D7" s="174"/>
      <c r="E7" s="174"/>
      <c r="F7" s="174"/>
      <c r="G7" s="174"/>
      <c r="H7" s="176"/>
      <c r="I7" s="176"/>
      <c r="J7" s="176"/>
    </row>
    <row r="8" spans="1:10" ht="14.65" customHeight="1" x14ac:dyDescent="0.25">
      <c r="A8" s="1" t="s">
        <v>6</v>
      </c>
      <c r="B8" s="174" t="s">
        <v>7</v>
      </c>
      <c r="C8" s="174"/>
      <c r="D8" s="174"/>
      <c r="E8" s="174"/>
      <c r="F8" s="174"/>
      <c r="G8" s="174"/>
      <c r="H8" s="176" t="s">
        <v>8</v>
      </c>
      <c r="I8" s="176"/>
      <c r="J8" s="176"/>
    </row>
    <row r="9" spans="1:10" ht="39" customHeight="1" x14ac:dyDescent="0.25">
      <c r="A9" s="1" t="s">
        <v>9</v>
      </c>
      <c r="B9" s="174" t="s">
        <v>10</v>
      </c>
      <c r="C9" s="174"/>
      <c r="D9" s="174"/>
      <c r="E9" s="174"/>
      <c r="F9" s="174"/>
      <c r="G9" s="174"/>
      <c r="H9" s="176" t="s">
        <v>210</v>
      </c>
      <c r="I9" s="176"/>
      <c r="J9" s="176"/>
    </row>
    <row r="10" spans="1:10" ht="14.65" customHeight="1" x14ac:dyDescent="0.25">
      <c r="A10" s="1" t="s">
        <v>11</v>
      </c>
      <c r="B10" s="174" t="s">
        <v>12</v>
      </c>
      <c r="C10" s="174"/>
      <c r="D10" s="174"/>
      <c r="E10" s="174"/>
      <c r="F10" s="174"/>
      <c r="G10" s="174"/>
      <c r="H10" s="175">
        <v>12</v>
      </c>
      <c r="I10" s="175"/>
      <c r="J10" s="175"/>
    </row>
    <row r="11" spans="1:10" ht="13" x14ac:dyDescent="0.25">
      <c r="A11" s="177"/>
      <c r="B11" s="177"/>
      <c r="C11" s="177"/>
      <c r="D11" s="177"/>
      <c r="E11" s="177"/>
      <c r="F11" s="177"/>
      <c r="G11" s="177"/>
      <c r="H11" s="177"/>
      <c r="I11" s="177"/>
      <c r="J11" s="177"/>
    </row>
    <row r="12" spans="1:10" ht="48.75" customHeight="1" x14ac:dyDescent="0.25">
      <c r="A12" s="178" t="s">
        <v>13</v>
      </c>
      <c r="B12" s="178"/>
      <c r="C12" s="178"/>
      <c r="D12" s="178"/>
      <c r="E12" s="178"/>
      <c r="F12" s="178"/>
      <c r="G12" s="178"/>
      <c r="H12" s="178"/>
      <c r="I12" s="178"/>
      <c r="J12" s="178"/>
    </row>
    <row r="13" spans="1:10" ht="13" x14ac:dyDescent="0.25">
      <c r="A13" s="177"/>
      <c r="B13" s="177"/>
      <c r="C13" s="177"/>
      <c r="D13" s="177"/>
      <c r="E13" s="177"/>
      <c r="F13" s="177"/>
      <c r="G13" s="177"/>
      <c r="H13" s="177"/>
      <c r="I13" s="177"/>
      <c r="J13" s="177"/>
    </row>
    <row r="14" spans="1:10" ht="16.149999999999999" customHeight="1" x14ac:dyDescent="0.25">
      <c r="A14" s="183" t="s">
        <v>14</v>
      </c>
      <c r="B14" s="183"/>
      <c r="C14" s="183"/>
      <c r="D14" s="183"/>
      <c r="E14" s="183"/>
      <c r="F14" s="183"/>
      <c r="G14" s="183"/>
      <c r="H14" s="183"/>
      <c r="I14" s="183"/>
      <c r="J14" s="183"/>
    </row>
    <row r="15" spans="1:10" ht="16.399999999999999" customHeight="1" x14ac:dyDescent="0.25">
      <c r="A15" s="1">
        <v>1</v>
      </c>
      <c r="B15" s="174" t="s">
        <v>15</v>
      </c>
      <c r="C15" s="174"/>
      <c r="D15" s="174"/>
      <c r="E15" s="174"/>
      <c r="F15" s="174"/>
      <c r="G15" s="174"/>
      <c r="H15" s="181" t="s">
        <v>16</v>
      </c>
      <c r="I15" s="181"/>
      <c r="J15" s="181"/>
    </row>
    <row r="16" spans="1:10" ht="16.399999999999999" customHeight="1" x14ac:dyDescent="0.25">
      <c r="A16" s="1">
        <v>2</v>
      </c>
      <c r="B16" s="174" t="s">
        <v>17</v>
      </c>
      <c r="C16" s="174"/>
      <c r="D16" s="174"/>
      <c r="E16" s="174"/>
      <c r="F16" s="174"/>
      <c r="G16" s="174"/>
      <c r="H16" s="181" t="s">
        <v>189</v>
      </c>
      <c r="I16" s="181"/>
      <c r="J16" s="181"/>
    </row>
    <row r="17" spans="1:10" ht="16.399999999999999" customHeight="1" x14ac:dyDescent="0.25">
      <c r="A17" s="1">
        <v>3</v>
      </c>
      <c r="B17" s="174" t="s">
        <v>18</v>
      </c>
      <c r="C17" s="174"/>
      <c r="D17" s="174"/>
      <c r="E17" s="174"/>
      <c r="F17" s="174"/>
      <c r="G17" s="174"/>
      <c r="H17" s="180">
        <v>1636.79</v>
      </c>
      <c r="I17" s="180"/>
      <c r="J17" s="180"/>
    </row>
    <row r="18" spans="1:10" ht="16.399999999999999" customHeight="1" x14ac:dyDescent="0.25">
      <c r="A18" s="1">
        <v>4</v>
      </c>
      <c r="B18" s="174" t="s">
        <v>19</v>
      </c>
      <c r="C18" s="174"/>
      <c r="D18" s="174"/>
      <c r="E18" s="174"/>
      <c r="F18" s="174"/>
      <c r="G18" s="174"/>
      <c r="H18" s="181" t="s">
        <v>258</v>
      </c>
      <c r="I18" s="181"/>
      <c r="J18" s="181"/>
    </row>
    <row r="19" spans="1:10" ht="16.399999999999999" customHeight="1" x14ac:dyDescent="0.25">
      <c r="A19" s="1">
        <v>5</v>
      </c>
      <c r="B19" s="174" t="s">
        <v>21</v>
      </c>
      <c r="C19" s="174"/>
      <c r="D19" s="174"/>
      <c r="E19" s="174"/>
      <c r="F19" s="174"/>
      <c r="G19" s="174"/>
      <c r="H19" s="182" t="s">
        <v>192</v>
      </c>
      <c r="I19" s="182"/>
      <c r="J19" s="182"/>
    </row>
    <row r="20" spans="1:10" ht="13" x14ac:dyDescent="0.25">
      <c r="A20" s="177"/>
      <c r="B20" s="177"/>
      <c r="C20" s="177"/>
      <c r="D20" s="177"/>
      <c r="E20" s="177"/>
      <c r="F20" s="177"/>
      <c r="G20" s="177"/>
      <c r="H20" s="177"/>
      <c r="I20" s="177"/>
      <c r="J20" s="177"/>
    </row>
    <row r="21" spans="1:10" ht="20.9" customHeight="1" x14ac:dyDescent="0.25">
      <c r="A21" s="178" t="s">
        <v>22</v>
      </c>
      <c r="B21" s="178"/>
      <c r="C21" s="178"/>
      <c r="D21" s="178"/>
      <c r="E21" s="178"/>
      <c r="F21" s="178"/>
      <c r="G21" s="178"/>
      <c r="H21" s="178"/>
      <c r="I21" s="178"/>
      <c r="J21" s="178"/>
    </row>
    <row r="22" spans="1:10" ht="30.4" customHeight="1" x14ac:dyDescent="0.25">
      <c r="A22" s="103">
        <v>1</v>
      </c>
      <c r="B22" s="183" t="s">
        <v>23</v>
      </c>
      <c r="C22" s="183"/>
      <c r="D22" s="183"/>
      <c r="E22" s="183"/>
      <c r="F22" s="183"/>
      <c r="G22" s="183"/>
      <c r="H22" s="183" t="s">
        <v>24</v>
      </c>
      <c r="I22" s="183"/>
      <c r="J22" s="103" t="s">
        <v>25</v>
      </c>
    </row>
    <row r="23" spans="1:10" ht="12.75" customHeight="1" x14ac:dyDescent="0.25">
      <c r="A23" s="1" t="s">
        <v>4</v>
      </c>
      <c r="B23" s="174" t="s">
        <v>222</v>
      </c>
      <c r="C23" s="174"/>
      <c r="D23" s="174"/>
      <c r="E23" s="174"/>
      <c r="F23" s="174"/>
      <c r="G23" s="174"/>
      <c r="H23" s="174"/>
      <c r="I23" s="174"/>
      <c r="J23" s="2">
        <f>H17</f>
        <v>1636.79</v>
      </c>
    </row>
    <row r="24" spans="1:10" ht="12.75" customHeight="1" x14ac:dyDescent="0.25">
      <c r="A24" s="102" t="s">
        <v>6</v>
      </c>
      <c r="B24" s="174" t="s">
        <v>26</v>
      </c>
      <c r="C24" s="174"/>
      <c r="D24" s="174"/>
      <c r="E24" s="174"/>
      <c r="F24" s="174"/>
      <c r="G24" s="174"/>
      <c r="H24" s="174"/>
      <c r="I24" s="42">
        <v>0</v>
      </c>
      <c r="J24" s="2">
        <f>ROUND(I24*J23,2)</f>
        <v>0</v>
      </c>
    </row>
    <row r="25" spans="1:10" ht="12.75" customHeight="1" x14ac:dyDescent="0.25">
      <c r="A25" s="102" t="s">
        <v>9</v>
      </c>
      <c r="B25" s="174" t="s">
        <v>27</v>
      </c>
      <c r="C25" s="174"/>
      <c r="D25" s="174"/>
      <c r="E25" s="174"/>
      <c r="F25" s="174"/>
      <c r="G25" s="174"/>
      <c r="H25" s="174"/>
      <c r="I25" s="174"/>
      <c r="J25" s="2"/>
    </row>
    <row r="26" spans="1:10" ht="12.75" customHeight="1" x14ac:dyDescent="0.25">
      <c r="A26" s="102" t="s">
        <v>11</v>
      </c>
      <c r="B26" s="174" t="s">
        <v>28</v>
      </c>
      <c r="C26" s="174"/>
      <c r="D26" s="174"/>
      <c r="E26" s="174"/>
      <c r="F26" s="174"/>
      <c r="G26" s="174"/>
      <c r="H26" s="174"/>
      <c r="I26" s="174"/>
      <c r="J26" s="2"/>
    </row>
    <row r="27" spans="1:10" ht="12.75" customHeight="1" x14ac:dyDescent="0.25">
      <c r="A27" s="102" t="s">
        <v>29</v>
      </c>
      <c r="B27" s="174" t="s">
        <v>30</v>
      </c>
      <c r="C27" s="174"/>
      <c r="D27" s="174"/>
      <c r="E27" s="174"/>
      <c r="F27" s="174"/>
      <c r="G27" s="174"/>
      <c r="H27" s="174"/>
      <c r="I27" s="174"/>
      <c r="J27" s="2"/>
    </row>
    <row r="28" spans="1:10" ht="12.75" customHeight="1" x14ac:dyDescent="0.25">
      <c r="A28" s="1" t="s">
        <v>6</v>
      </c>
      <c r="B28" s="174" t="s">
        <v>31</v>
      </c>
      <c r="C28" s="174"/>
      <c r="D28" s="174"/>
      <c r="E28" s="174"/>
      <c r="F28" s="174"/>
      <c r="G28" s="174"/>
      <c r="H28" s="174"/>
      <c r="I28" s="4">
        <v>0</v>
      </c>
      <c r="J28" s="2">
        <f>ROUND(I28*J23,2)</f>
        <v>0</v>
      </c>
    </row>
    <row r="29" spans="1:10" ht="15.75" customHeight="1" x14ac:dyDescent="0.25">
      <c r="A29" s="184" t="s">
        <v>32</v>
      </c>
      <c r="B29" s="184"/>
      <c r="C29" s="184"/>
      <c r="D29" s="184"/>
      <c r="E29" s="184"/>
      <c r="F29" s="184"/>
      <c r="G29" s="184"/>
      <c r="H29" s="184"/>
      <c r="I29" s="184"/>
      <c r="J29" s="5">
        <f>SUM(J23:J28)</f>
        <v>1636.79</v>
      </c>
    </row>
    <row r="30" spans="1:10" ht="13" x14ac:dyDescent="0.25">
      <c r="A30" s="177"/>
      <c r="B30" s="177"/>
      <c r="C30" s="177"/>
      <c r="D30" s="177"/>
      <c r="E30" s="177"/>
      <c r="F30" s="177"/>
      <c r="G30" s="177"/>
      <c r="H30" s="177"/>
      <c r="I30" s="177"/>
      <c r="J30" s="177"/>
    </row>
    <row r="31" spans="1:10" ht="16.149999999999999" customHeight="1" x14ac:dyDescent="0.25">
      <c r="A31" s="187" t="s">
        <v>33</v>
      </c>
      <c r="B31" s="187"/>
      <c r="C31" s="187"/>
      <c r="D31" s="187"/>
      <c r="E31" s="187"/>
      <c r="F31" s="187"/>
      <c r="G31" s="187"/>
      <c r="H31" s="187"/>
      <c r="I31" s="187"/>
      <c r="J31" s="187"/>
    </row>
    <row r="32" spans="1:10" ht="14" x14ac:dyDescent="0.25">
      <c r="A32" s="189" t="s">
        <v>34</v>
      </c>
      <c r="B32" s="189"/>
      <c r="C32" s="189"/>
      <c r="D32" s="189"/>
      <c r="E32" s="189"/>
      <c r="F32" s="189"/>
      <c r="G32" s="189"/>
      <c r="H32" s="189"/>
      <c r="I32" s="189"/>
      <c r="J32" s="189"/>
    </row>
    <row r="33" spans="1:10" ht="14" x14ac:dyDescent="0.25">
      <c r="A33" s="6" t="s">
        <v>35</v>
      </c>
      <c r="B33" s="190" t="s">
        <v>36</v>
      </c>
      <c r="C33" s="190"/>
      <c r="D33" s="190"/>
      <c r="E33" s="190"/>
      <c r="F33" s="190"/>
      <c r="G33" s="190"/>
      <c r="H33" s="190"/>
      <c r="I33" s="190"/>
      <c r="J33" s="7" t="s">
        <v>37</v>
      </c>
    </row>
    <row r="34" spans="1:10" ht="27.65" customHeight="1" x14ac:dyDescent="0.25">
      <c r="A34" s="8" t="s">
        <v>4</v>
      </c>
      <c r="B34" s="174" t="s">
        <v>38</v>
      </c>
      <c r="C34" s="174"/>
      <c r="D34" s="174"/>
      <c r="E34" s="174"/>
      <c r="F34" s="174"/>
      <c r="G34" s="174"/>
      <c r="H34" s="174"/>
      <c r="I34" s="9">
        <v>8.3299999999999999E-2</v>
      </c>
      <c r="J34" s="10">
        <f>ROUND($J$29*I34,2)</f>
        <v>136.34</v>
      </c>
    </row>
    <row r="35" spans="1:10" ht="36.25" customHeight="1" x14ac:dyDescent="0.25">
      <c r="A35" s="8" t="s">
        <v>6</v>
      </c>
      <c r="B35" s="191" t="s">
        <v>39</v>
      </c>
      <c r="C35" s="191"/>
      <c r="D35" s="191"/>
      <c r="E35" s="191"/>
      <c r="F35" s="191"/>
      <c r="G35" s="191"/>
      <c r="H35" s="191"/>
      <c r="I35" s="11">
        <v>3.0249999999999999E-2</v>
      </c>
      <c r="J35" s="10">
        <f>ROUND($J$29*I35,2)</f>
        <v>49.51</v>
      </c>
    </row>
    <row r="36" spans="1:10" ht="13" x14ac:dyDescent="0.25">
      <c r="A36" s="192" t="s">
        <v>40</v>
      </c>
      <c r="B36" s="192"/>
      <c r="C36" s="192"/>
      <c r="D36" s="192"/>
      <c r="E36" s="192"/>
      <c r="F36" s="192"/>
      <c r="G36" s="192"/>
      <c r="H36" s="192"/>
      <c r="I36" s="192"/>
      <c r="J36" s="10">
        <f>SUM(J34+J35)</f>
        <v>185.85</v>
      </c>
    </row>
    <row r="37" spans="1:10" ht="13" x14ac:dyDescent="0.3">
      <c r="A37" s="12" t="s">
        <v>9</v>
      </c>
      <c r="B37" s="185" t="s">
        <v>41</v>
      </c>
      <c r="C37" s="185"/>
      <c r="D37" s="185"/>
      <c r="E37" s="185"/>
      <c r="F37" s="185"/>
      <c r="G37" s="185"/>
      <c r="H37" s="185"/>
      <c r="I37" s="185"/>
      <c r="J37" s="13">
        <f>ROUND(I50*J36,2)</f>
        <v>68.39</v>
      </c>
    </row>
    <row r="38" spans="1:10" ht="13" x14ac:dyDescent="0.25">
      <c r="A38" s="186" t="s">
        <v>40</v>
      </c>
      <c r="B38" s="186"/>
      <c r="C38" s="186"/>
      <c r="D38" s="186"/>
      <c r="E38" s="186"/>
      <c r="F38" s="186"/>
      <c r="G38" s="186"/>
      <c r="H38" s="186"/>
      <c r="I38" s="186"/>
      <c r="J38" s="14">
        <f>J36+J37</f>
        <v>254.24</v>
      </c>
    </row>
    <row r="39" spans="1:10" ht="13" x14ac:dyDescent="0.25">
      <c r="A39" s="177"/>
      <c r="B39" s="177"/>
      <c r="C39" s="177"/>
      <c r="D39" s="177"/>
      <c r="E39" s="177"/>
      <c r="F39" s="177"/>
      <c r="G39" s="177"/>
      <c r="H39" s="177"/>
      <c r="I39" s="177"/>
      <c r="J39" s="177"/>
    </row>
    <row r="40" spans="1:10" ht="30.4" customHeight="1" x14ac:dyDescent="0.25">
      <c r="A40" s="187" t="s">
        <v>42</v>
      </c>
      <c r="B40" s="187"/>
      <c r="C40" s="187"/>
      <c r="D40" s="187"/>
      <c r="E40" s="187"/>
      <c r="F40" s="187"/>
      <c r="G40" s="187"/>
      <c r="H40" s="187"/>
      <c r="I40" s="187"/>
      <c r="J40" s="187"/>
    </row>
    <row r="41" spans="1:10" ht="30.4" customHeight="1" x14ac:dyDescent="0.25">
      <c r="A41" s="104" t="s">
        <v>43</v>
      </c>
      <c r="B41" s="188" t="s">
        <v>44</v>
      </c>
      <c r="C41" s="188"/>
      <c r="D41" s="188"/>
      <c r="E41" s="188"/>
      <c r="F41" s="188"/>
      <c r="G41" s="188"/>
      <c r="H41" s="188"/>
      <c r="I41" s="167" t="s">
        <v>45</v>
      </c>
      <c r="J41" s="103" t="s">
        <v>46</v>
      </c>
    </row>
    <row r="42" spans="1:10" ht="13" x14ac:dyDescent="0.25">
      <c r="A42" s="8" t="s">
        <v>4</v>
      </c>
      <c r="B42" s="185" t="s">
        <v>47</v>
      </c>
      <c r="C42" s="185"/>
      <c r="D42" s="185"/>
      <c r="E42" s="185"/>
      <c r="F42" s="185"/>
      <c r="G42" s="185"/>
      <c r="H42" s="185"/>
      <c r="I42" s="15">
        <v>0.2</v>
      </c>
      <c r="J42" s="16">
        <f t="shared" ref="J42:J49" si="0">ROUND($J$29*I42,2)</f>
        <v>327.36</v>
      </c>
    </row>
    <row r="43" spans="1:10" ht="13" x14ac:dyDescent="0.25">
      <c r="A43" s="8" t="s">
        <v>6</v>
      </c>
      <c r="B43" s="185" t="s">
        <v>48</v>
      </c>
      <c r="C43" s="185"/>
      <c r="D43" s="185"/>
      <c r="E43" s="185"/>
      <c r="F43" s="185"/>
      <c r="G43" s="185"/>
      <c r="H43" s="185"/>
      <c r="I43" s="15">
        <v>2.5000000000000001E-2</v>
      </c>
      <c r="J43" s="16">
        <f t="shared" si="0"/>
        <v>40.92</v>
      </c>
    </row>
    <row r="44" spans="1:10" ht="12.75" customHeight="1" x14ac:dyDescent="0.25">
      <c r="A44" s="8" t="s">
        <v>9</v>
      </c>
      <c r="B44" s="174" t="s">
        <v>137</v>
      </c>
      <c r="C44" s="174"/>
      <c r="D44" s="174"/>
      <c r="E44" s="17" t="s">
        <v>50</v>
      </c>
      <c r="F44" s="18">
        <v>0.03</v>
      </c>
      <c r="G44" s="17" t="s">
        <v>51</v>
      </c>
      <c r="H44" s="19">
        <v>1</v>
      </c>
      <c r="I44" s="169">
        <v>0.03</v>
      </c>
      <c r="J44" s="16">
        <f t="shared" si="0"/>
        <v>49.1</v>
      </c>
    </row>
    <row r="45" spans="1:10" ht="13" x14ac:dyDescent="0.25">
      <c r="A45" s="8" t="s">
        <v>11</v>
      </c>
      <c r="B45" s="185" t="s">
        <v>52</v>
      </c>
      <c r="C45" s="185"/>
      <c r="D45" s="185"/>
      <c r="E45" s="185"/>
      <c r="F45" s="185"/>
      <c r="G45" s="185"/>
      <c r="H45" s="185"/>
      <c r="I45" s="15">
        <v>1.4999999999999999E-2</v>
      </c>
      <c r="J45" s="16">
        <f t="shared" si="0"/>
        <v>24.55</v>
      </c>
    </row>
    <row r="46" spans="1:10" ht="13" x14ac:dyDescent="0.25">
      <c r="A46" s="8" t="s">
        <v>29</v>
      </c>
      <c r="B46" s="185" t="s">
        <v>53</v>
      </c>
      <c r="C46" s="185"/>
      <c r="D46" s="185"/>
      <c r="E46" s="185"/>
      <c r="F46" s="185"/>
      <c r="G46" s="185"/>
      <c r="H46" s="185"/>
      <c r="I46" s="15">
        <v>0.01</v>
      </c>
      <c r="J46" s="16">
        <f t="shared" si="0"/>
        <v>16.37</v>
      </c>
    </row>
    <row r="47" spans="1:10" ht="13" x14ac:dyDescent="0.25">
      <c r="A47" s="8" t="s">
        <v>54</v>
      </c>
      <c r="B47" s="185" t="s">
        <v>55</v>
      </c>
      <c r="C47" s="185"/>
      <c r="D47" s="185"/>
      <c r="E47" s="185"/>
      <c r="F47" s="185"/>
      <c r="G47" s="185"/>
      <c r="H47" s="185"/>
      <c r="I47" s="15">
        <v>6.0000000000000001E-3</v>
      </c>
      <c r="J47" s="16">
        <f t="shared" si="0"/>
        <v>9.82</v>
      </c>
    </row>
    <row r="48" spans="1:10" ht="13" x14ac:dyDescent="0.25">
      <c r="A48" s="8" t="s">
        <v>56</v>
      </c>
      <c r="B48" s="185" t="s">
        <v>57</v>
      </c>
      <c r="C48" s="185"/>
      <c r="D48" s="185"/>
      <c r="E48" s="185"/>
      <c r="F48" s="185"/>
      <c r="G48" s="185"/>
      <c r="H48" s="185"/>
      <c r="I48" s="15">
        <v>2E-3</v>
      </c>
      <c r="J48" s="16">
        <f t="shared" si="0"/>
        <v>3.27</v>
      </c>
    </row>
    <row r="49" spans="1:10" ht="13" x14ac:dyDescent="0.25">
      <c r="A49" s="8" t="s">
        <v>58</v>
      </c>
      <c r="B49" s="185" t="s">
        <v>59</v>
      </c>
      <c r="C49" s="185"/>
      <c r="D49" s="185"/>
      <c r="E49" s="185"/>
      <c r="F49" s="185"/>
      <c r="G49" s="185"/>
      <c r="H49" s="185"/>
      <c r="I49" s="15">
        <v>0.08</v>
      </c>
      <c r="J49" s="16">
        <f t="shared" si="0"/>
        <v>130.94</v>
      </c>
    </row>
    <row r="50" spans="1:10" ht="13" x14ac:dyDescent="0.25">
      <c r="A50" s="186" t="s">
        <v>40</v>
      </c>
      <c r="B50" s="186"/>
      <c r="C50" s="186"/>
      <c r="D50" s="186"/>
      <c r="E50" s="186"/>
      <c r="F50" s="186"/>
      <c r="G50" s="186"/>
      <c r="H50" s="186"/>
      <c r="I50" s="168">
        <f>SUM(I42:I49)</f>
        <v>0.36800000000000005</v>
      </c>
      <c r="J50" s="14">
        <f>SUM(J42:J49)</f>
        <v>602.33000000000004</v>
      </c>
    </row>
    <row r="51" spans="1:10" ht="13" x14ac:dyDescent="0.25">
      <c r="A51" s="177"/>
      <c r="B51" s="177"/>
      <c r="C51" s="177"/>
      <c r="D51" s="177"/>
      <c r="E51" s="177"/>
      <c r="F51" s="177"/>
      <c r="G51" s="177"/>
      <c r="H51" s="177"/>
      <c r="I51" s="177"/>
      <c r="J51" s="177"/>
    </row>
    <row r="52" spans="1:10" ht="16.149999999999999" customHeight="1" x14ac:dyDescent="0.25">
      <c r="A52" s="187" t="s">
        <v>60</v>
      </c>
      <c r="B52" s="187"/>
      <c r="C52" s="187"/>
      <c r="D52" s="187"/>
      <c r="E52" s="187"/>
      <c r="F52" s="187"/>
      <c r="G52" s="187"/>
      <c r="H52" s="187"/>
      <c r="I52" s="187"/>
      <c r="J52" s="187"/>
    </row>
    <row r="53" spans="1:10" ht="16.149999999999999" customHeight="1" x14ac:dyDescent="0.25">
      <c r="A53" s="104" t="s">
        <v>61</v>
      </c>
      <c r="B53" s="188" t="s">
        <v>62</v>
      </c>
      <c r="C53" s="188"/>
      <c r="D53" s="188"/>
      <c r="E53" s="188"/>
      <c r="F53" s="188"/>
      <c r="G53" s="188"/>
      <c r="H53" s="188"/>
      <c r="I53" s="188"/>
      <c r="J53" s="103" t="s">
        <v>37</v>
      </c>
    </row>
    <row r="54" spans="1:10" ht="13" x14ac:dyDescent="0.25">
      <c r="A54" s="8" t="s">
        <v>4</v>
      </c>
      <c r="B54" s="185" t="s">
        <v>193</v>
      </c>
      <c r="C54" s="185"/>
      <c r="D54" s="185"/>
      <c r="E54" s="185"/>
      <c r="F54" s="185"/>
      <c r="G54" s="185"/>
      <c r="H54" s="185"/>
      <c r="I54" s="185"/>
      <c r="J54" s="115">
        <f>IF(ROUND((I57*I55*I56)-(J23*0.06),2)&lt;0,0,ROUND((I57*I55*I56)-(J23*0.06),2))*1+(I55*I56*21.726-0.06*J23)*0</f>
        <v>99.79</v>
      </c>
    </row>
    <row r="55" spans="1:10" ht="13" x14ac:dyDescent="0.25">
      <c r="A55" s="8"/>
      <c r="B55" s="194" t="s">
        <v>216</v>
      </c>
      <c r="C55" s="194"/>
      <c r="D55" s="194"/>
      <c r="E55" s="194"/>
      <c r="F55" s="194"/>
      <c r="G55" s="194"/>
      <c r="H55" s="194"/>
      <c r="I55" s="20">
        <v>4.5</v>
      </c>
      <c r="J55" s="108" t="s">
        <v>63</v>
      </c>
    </row>
    <row r="56" spans="1:10" ht="13" x14ac:dyDescent="0.25">
      <c r="A56" s="8"/>
      <c r="B56" s="194" t="s">
        <v>217</v>
      </c>
      <c r="C56" s="194"/>
      <c r="D56" s="194"/>
      <c r="E56" s="194"/>
      <c r="F56" s="194"/>
      <c r="G56" s="194"/>
      <c r="H56" s="194"/>
      <c r="I56" s="21">
        <v>2</v>
      </c>
      <c r="J56" s="130" t="s">
        <v>63</v>
      </c>
    </row>
    <row r="57" spans="1:10" ht="13" x14ac:dyDescent="0.25">
      <c r="A57" s="8"/>
      <c r="B57" s="194" t="s">
        <v>218</v>
      </c>
      <c r="C57" s="194"/>
      <c r="D57" s="194"/>
      <c r="E57" s="194"/>
      <c r="F57" s="194"/>
      <c r="G57" s="194"/>
      <c r="H57" s="194"/>
      <c r="I57" s="22">
        <v>22</v>
      </c>
      <c r="J57" s="130" t="s">
        <v>63</v>
      </c>
    </row>
    <row r="58" spans="1:10" ht="13" x14ac:dyDescent="0.25">
      <c r="A58" s="8" t="s">
        <v>6</v>
      </c>
      <c r="B58" s="185" t="s">
        <v>197</v>
      </c>
      <c r="C58" s="185"/>
      <c r="D58" s="185"/>
      <c r="E58" s="185"/>
      <c r="F58" s="185"/>
      <c r="G58" s="185"/>
      <c r="H58" s="185"/>
      <c r="I58" s="185"/>
      <c r="J58" s="16">
        <f>ROUND(I60*I59*(1-0.18),2)*1+ROUND(21.726*6*(1-0.18),2)*0</f>
        <v>0</v>
      </c>
    </row>
    <row r="59" spans="1:10" ht="13" x14ac:dyDescent="0.25">
      <c r="A59" s="8"/>
      <c r="B59" s="194" t="s">
        <v>307</v>
      </c>
      <c r="C59" s="194"/>
      <c r="D59" s="194"/>
      <c r="E59" s="194"/>
      <c r="F59" s="194"/>
      <c r="G59" s="194"/>
      <c r="H59" s="194"/>
      <c r="I59" s="20">
        <v>0</v>
      </c>
      <c r="J59" s="108" t="s">
        <v>63</v>
      </c>
    </row>
    <row r="60" spans="1:10" ht="13" x14ac:dyDescent="0.25">
      <c r="A60" s="23"/>
      <c r="B60" s="194" t="s">
        <v>219</v>
      </c>
      <c r="C60" s="194"/>
      <c r="D60" s="194"/>
      <c r="E60" s="194"/>
      <c r="F60" s="194"/>
      <c r="G60" s="194"/>
      <c r="H60" s="194"/>
      <c r="I60" s="24">
        <v>22</v>
      </c>
      <c r="J60" s="130" t="s">
        <v>63</v>
      </c>
    </row>
    <row r="61" spans="1:10" ht="27.65" customHeight="1" x14ac:dyDescent="0.25">
      <c r="A61" s="8" t="s">
        <v>9</v>
      </c>
      <c r="B61" s="193" t="s">
        <v>202</v>
      </c>
      <c r="C61" s="193"/>
      <c r="D61" s="193"/>
      <c r="E61" s="193"/>
      <c r="F61" s="193"/>
      <c r="G61" s="193"/>
      <c r="H61" s="193"/>
      <c r="I61" s="193"/>
      <c r="J61" s="16">
        <v>0</v>
      </c>
    </row>
    <row r="62" spans="1:10" ht="27.65" customHeight="1" x14ac:dyDescent="0.25">
      <c r="A62" s="8" t="s">
        <v>11</v>
      </c>
      <c r="B62" s="174" t="s">
        <v>196</v>
      </c>
      <c r="C62" s="174"/>
      <c r="D62" s="174"/>
      <c r="E62" s="174"/>
      <c r="F62" s="174"/>
      <c r="G62" s="174"/>
      <c r="H62" s="174"/>
      <c r="I62" s="174"/>
      <c r="J62" s="25">
        <v>32.5</v>
      </c>
    </row>
    <row r="63" spans="1:10" ht="13" x14ac:dyDescent="0.25">
      <c r="A63" s="186" t="s">
        <v>32</v>
      </c>
      <c r="B63" s="186"/>
      <c r="C63" s="186"/>
      <c r="D63" s="186"/>
      <c r="E63" s="186"/>
      <c r="F63" s="186"/>
      <c r="G63" s="186"/>
      <c r="H63" s="186"/>
      <c r="I63" s="186"/>
      <c r="J63" s="14">
        <f>SUM(J54:J62)</f>
        <v>132.29000000000002</v>
      </c>
    </row>
    <row r="64" spans="1:10" ht="13" x14ac:dyDescent="0.25">
      <c r="A64" s="177"/>
      <c r="B64" s="177"/>
      <c r="C64" s="177"/>
      <c r="D64" s="177"/>
      <c r="E64" s="177"/>
      <c r="F64" s="177"/>
      <c r="G64" s="177"/>
      <c r="H64" s="177"/>
      <c r="I64" s="177"/>
      <c r="J64" s="177"/>
    </row>
    <row r="65" spans="1:13" ht="16.149999999999999" customHeight="1" x14ac:dyDescent="0.25">
      <c r="A65" s="187" t="s">
        <v>64</v>
      </c>
      <c r="B65" s="187"/>
      <c r="C65" s="187"/>
      <c r="D65" s="187"/>
      <c r="E65" s="187"/>
      <c r="F65" s="187"/>
      <c r="G65" s="187"/>
      <c r="H65" s="187"/>
      <c r="I65" s="187"/>
      <c r="J65" s="187"/>
    </row>
    <row r="66" spans="1:13" ht="16.149999999999999" customHeight="1" x14ac:dyDescent="0.25">
      <c r="A66" s="103">
        <v>2</v>
      </c>
      <c r="B66" s="183" t="s">
        <v>65</v>
      </c>
      <c r="C66" s="183"/>
      <c r="D66" s="183"/>
      <c r="E66" s="183"/>
      <c r="F66" s="183"/>
      <c r="G66" s="183"/>
      <c r="H66" s="183"/>
      <c r="I66" s="183"/>
      <c r="J66" s="103" t="s">
        <v>37</v>
      </c>
    </row>
    <row r="67" spans="1:13" ht="14.65" customHeight="1" x14ac:dyDescent="0.25">
      <c r="A67" s="1" t="s">
        <v>35</v>
      </c>
      <c r="B67" s="1"/>
      <c r="C67" s="174" t="s">
        <v>66</v>
      </c>
      <c r="D67" s="174"/>
      <c r="E67" s="174"/>
      <c r="F67" s="174"/>
      <c r="G67" s="174"/>
      <c r="H67" s="174"/>
      <c r="I67" s="174"/>
      <c r="J67" s="26">
        <f>J38</f>
        <v>254.24</v>
      </c>
    </row>
    <row r="68" spans="1:13" ht="14.65" customHeight="1" x14ac:dyDescent="0.25">
      <c r="A68" s="1" t="s">
        <v>43</v>
      </c>
      <c r="B68" s="1"/>
      <c r="C68" s="174" t="s">
        <v>44</v>
      </c>
      <c r="D68" s="174"/>
      <c r="E68" s="174"/>
      <c r="F68" s="174"/>
      <c r="G68" s="174"/>
      <c r="H68" s="174"/>
      <c r="I68" s="174"/>
      <c r="J68" s="26">
        <f>J50</f>
        <v>602.33000000000004</v>
      </c>
    </row>
    <row r="69" spans="1:13" ht="14.65" customHeight="1" x14ac:dyDescent="0.25">
      <c r="A69" s="1" t="s">
        <v>61</v>
      </c>
      <c r="B69" s="1"/>
      <c r="C69" s="174" t="s">
        <v>62</v>
      </c>
      <c r="D69" s="174"/>
      <c r="E69" s="174"/>
      <c r="F69" s="174"/>
      <c r="G69" s="174"/>
      <c r="H69" s="174"/>
      <c r="I69" s="174"/>
      <c r="J69" s="146">
        <f>J63</f>
        <v>132.29000000000002</v>
      </c>
    </row>
    <row r="70" spans="1:13" ht="14.65" customHeight="1" x14ac:dyDescent="0.25">
      <c r="A70" s="184" t="s">
        <v>40</v>
      </c>
      <c r="B70" s="184"/>
      <c r="C70" s="184"/>
      <c r="D70" s="184"/>
      <c r="E70" s="184"/>
      <c r="F70" s="184"/>
      <c r="G70" s="184"/>
      <c r="H70" s="184"/>
      <c r="I70" s="184"/>
      <c r="J70" s="27">
        <f>SUM(J67+J68+J69)</f>
        <v>988.86000000000013</v>
      </c>
    </row>
    <row r="71" spans="1:13" ht="13.5" thickBot="1" x14ac:dyDescent="0.3">
      <c r="A71" s="177"/>
      <c r="B71" s="177"/>
      <c r="C71" s="177"/>
      <c r="D71" s="177"/>
      <c r="E71" s="177"/>
      <c r="F71" s="177"/>
      <c r="G71" s="177"/>
      <c r="H71" s="177"/>
      <c r="I71" s="177"/>
      <c r="J71" s="177"/>
    </row>
    <row r="72" spans="1:13" ht="16.149999999999999" customHeight="1" thickBot="1" x14ac:dyDescent="0.3">
      <c r="A72" s="187" t="s">
        <v>67</v>
      </c>
      <c r="B72" s="187"/>
      <c r="C72" s="187"/>
      <c r="D72" s="187"/>
      <c r="E72" s="187"/>
      <c r="F72" s="187"/>
      <c r="G72" s="187"/>
      <c r="H72" s="187"/>
      <c r="I72" s="187"/>
      <c r="J72" s="187"/>
      <c r="L72" s="214" t="s">
        <v>68</v>
      </c>
      <c r="M72" s="215"/>
    </row>
    <row r="73" spans="1:13" ht="16.149999999999999" customHeight="1" thickBot="1" x14ac:dyDescent="0.3">
      <c r="A73" s="104">
        <v>3</v>
      </c>
      <c r="B73" s="183" t="s">
        <v>69</v>
      </c>
      <c r="C73" s="183"/>
      <c r="D73" s="183"/>
      <c r="E73" s="183"/>
      <c r="F73" s="183"/>
      <c r="G73" s="183"/>
      <c r="H73" s="183"/>
      <c r="I73" s="183"/>
      <c r="J73" s="104" t="s">
        <v>70</v>
      </c>
      <c r="L73" s="93" t="s">
        <v>71</v>
      </c>
      <c r="M73" s="84" t="s">
        <v>72</v>
      </c>
    </row>
    <row r="74" spans="1:13" ht="46.5" customHeight="1" x14ac:dyDescent="0.25">
      <c r="A74" s="8" t="s">
        <v>4</v>
      </c>
      <c r="B74" s="174" t="s">
        <v>198</v>
      </c>
      <c r="C74" s="174"/>
      <c r="D74" s="174"/>
      <c r="E74" s="174"/>
      <c r="F74" s="174"/>
      <c r="G74" s="174"/>
      <c r="H74" s="174"/>
      <c r="I74" s="174"/>
      <c r="J74" s="16">
        <f>ROUND((($J$29/12)+($J$34/12)+($J$29/12/12)+($J$35/12))*(30/30)*0.05,2)</f>
        <v>8.16</v>
      </c>
      <c r="L74" s="92" t="s">
        <v>74</v>
      </c>
      <c r="M74" s="92" t="s">
        <v>75</v>
      </c>
    </row>
    <row r="75" spans="1:13" ht="14.65" customHeight="1" thickBot="1" x14ac:dyDescent="0.3">
      <c r="A75" s="8" t="s">
        <v>6</v>
      </c>
      <c r="B75" s="174" t="s">
        <v>76</v>
      </c>
      <c r="C75" s="174"/>
      <c r="D75" s="174"/>
      <c r="E75" s="174"/>
      <c r="F75" s="174"/>
      <c r="G75" s="174"/>
      <c r="H75" s="174"/>
      <c r="I75" s="174"/>
      <c r="J75" s="16">
        <f>ROUND($J$74*I49,2)</f>
        <v>0.65</v>
      </c>
      <c r="L75" s="86"/>
      <c r="M75" s="86"/>
    </row>
    <row r="76" spans="1:13" ht="36.25" customHeight="1" thickBot="1" x14ac:dyDescent="0.3">
      <c r="A76" s="112" t="s">
        <v>9</v>
      </c>
      <c r="B76" s="174" t="s">
        <v>305</v>
      </c>
      <c r="C76" s="174"/>
      <c r="D76" s="174"/>
      <c r="E76" s="174"/>
      <c r="F76" s="174"/>
      <c r="G76" s="174"/>
      <c r="H76" s="174"/>
      <c r="I76" s="28">
        <v>1.9E-3</v>
      </c>
      <c r="J76" s="16">
        <f>ROUND($J$29*I76,2)</f>
        <v>3.11</v>
      </c>
      <c r="K76" s="94"/>
      <c r="L76" s="87" t="s">
        <v>77</v>
      </c>
      <c r="M76" s="87" t="s">
        <v>78</v>
      </c>
    </row>
    <row r="77" spans="1:13" ht="27.75" customHeight="1" x14ac:dyDescent="0.25">
      <c r="A77" s="112" t="s">
        <v>11</v>
      </c>
      <c r="B77" s="193" t="s">
        <v>199</v>
      </c>
      <c r="C77" s="193"/>
      <c r="D77" s="193"/>
      <c r="E77" s="193"/>
      <c r="F77" s="193"/>
      <c r="G77" s="193"/>
      <c r="H77" s="193"/>
      <c r="I77" s="193"/>
      <c r="J77" s="16">
        <f>(J29/30*7)/12*0.9</f>
        <v>28.643825</v>
      </c>
      <c r="L77" s="88"/>
      <c r="M77" s="88"/>
    </row>
    <row r="78" spans="1:13" ht="14.65" customHeight="1" x14ac:dyDescent="0.25">
      <c r="A78" s="112" t="s">
        <v>29</v>
      </c>
      <c r="B78" s="174" t="s">
        <v>79</v>
      </c>
      <c r="C78" s="174"/>
      <c r="D78" s="174"/>
      <c r="E78" s="174"/>
      <c r="F78" s="174"/>
      <c r="G78" s="174"/>
      <c r="H78" s="174"/>
      <c r="I78" s="174"/>
      <c r="J78" s="16">
        <f>ROUND($I$50*J77,2)</f>
        <v>10.54</v>
      </c>
      <c r="L78" s="89" t="s">
        <v>80</v>
      </c>
      <c r="M78" s="89" t="s">
        <v>81</v>
      </c>
    </row>
    <row r="79" spans="1:13" ht="36.25" customHeight="1" thickBot="1" x14ac:dyDescent="0.3">
      <c r="A79" s="112" t="s">
        <v>54</v>
      </c>
      <c r="B79" s="174" t="s">
        <v>304</v>
      </c>
      <c r="C79" s="174"/>
      <c r="D79" s="174"/>
      <c r="E79" s="174"/>
      <c r="F79" s="174"/>
      <c r="G79" s="174"/>
      <c r="H79" s="174"/>
      <c r="I79" s="28">
        <v>3.8100000000000002E-2</v>
      </c>
      <c r="J79" s="16">
        <f>ROUND($J$29*I79,2)</f>
        <v>62.36</v>
      </c>
      <c r="K79" s="94"/>
      <c r="L79" s="86"/>
      <c r="M79" s="86"/>
    </row>
    <row r="80" spans="1:13" ht="13.5" thickBot="1" x14ac:dyDescent="0.3">
      <c r="A80" s="186" t="s">
        <v>40</v>
      </c>
      <c r="B80" s="186"/>
      <c r="C80" s="186"/>
      <c r="D80" s="186"/>
      <c r="E80" s="186"/>
      <c r="F80" s="186"/>
      <c r="G80" s="186"/>
      <c r="H80" s="186"/>
      <c r="I80" s="186"/>
      <c r="J80" s="14">
        <f>SUM(J74:J79)</f>
        <v>113.463825</v>
      </c>
      <c r="L80" s="87" t="s">
        <v>82</v>
      </c>
      <c r="M80" s="87" t="s">
        <v>83</v>
      </c>
    </row>
    <row r="81" spans="1:13" ht="13.5" thickBot="1" x14ac:dyDescent="0.3">
      <c r="A81" s="177"/>
      <c r="B81" s="177"/>
      <c r="C81" s="177"/>
      <c r="D81" s="177"/>
      <c r="E81" s="177"/>
      <c r="F81" s="177"/>
      <c r="G81" s="177"/>
      <c r="H81" s="177"/>
      <c r="I81" s="177"/>
      <c r="J81" s="177"/>
      <c r="L81" s="90"/>
      <c r="M81" s="90"/>
    </row>
    <row r="82" spans="1:13" ht="16.149999999999999" customHeight="1" thickBot="1" x14ac:dyDescent="0.3">
      <c r="A82" s="187" t="s">
        <v>84</v>
      </c>
      <c r="B82" s="187"/>
      <c r="C82" s="187"/>
      <c r="D82" s="187"/>
      <c r="E82" s="187"/>
      <c r="F82" s="187"/>
      <c r="G82" s="187"/>
      <c r="H82" s="187"/>
      <c r="I82" s="187"/>
      <c r="J82" s="187"/>
      <c r="L82" s="91" t="s">
        <v>85</v>
      </c>
      <c r="M82" s="91" t="s">
        <v>86</v>
      </c>
    </row>
    <row r="83" spans="1:13" ht="28" customHeight="1" x14ac:dyDescent="0.25">
      <c r="A83" s="199" t="s">
        <v>87</v>
      </c>
      <c r="B83" s="199"/>
      <c r="C83" s="199"/>
      <c r="D83" s="199"/>
      <c r="E83" s="199"/>
      <c r="F83" s="199"/>
      <c r="G83" s="199"/>
      <c r="H83" s="199"/>
      <c r="I83" s="199"/>
      <c r="J83" s="29">
        <f>J86+J29+J34+J35</f>
        <v>1971.1799999999998</v>
      </c>
    </row>
    <row r="84" spans="1:13" ht="14.65" customHeight="1" x14ac:dyDescent="0.25">
      <c r="A84" s="200"/>
      <c r="B84" s="200"/>
      <c r="C84" s="200"/>
      <c r="D84" s="200"/>
      <c r="E84" s="200"/>
      <c r="F84" s="200"/>
      <c r="G84" s="200"/>
      <c r="H84" s="200"/>
      <c r="I84" s="200"/>
      <c r="J84" s="200"/>
    </row>
    <row r="85" spans="1:13" ht="14" x14ac:dyDescent="0.3">
      <c r="A85" s="30" t="s">
        <v>88</v>
      </c>
      <c r="B85" s="188" t="s">
        <v>89</v>
      </c>
      <c r="C85" s="188"/>
      <c r="D85" s="188"/>
      <c r="E85" s="188"/>
      <c r="F85" s="188"/>
      <c r="G85" s="188"/>
      <c r="H85" s="188"/>
      <c r="I85" s="188"/>
      <c r="J85" s="30" t="s">
        <v>37</v>
      </c>
    </row>
    <row r="86" spans="1:13" ht="12.75" customHeight="1" x14ac:dyDescent="0.3">
      <c r="A86" s="12" t="s">
        <v>4</v>
      </c>
      <c r="B86" s="174" t="s">
        <v>184</v>
      </c>
      <c r="C86" s="174"/>
      <c r="D86" s="174"/>
      <c r="E86" s="174"/>
      <c r="F86" s="174"/>
      <c r="G86" s="174"/>
      <c r="H86" s="174"/>
      <c r="I86" s="11">
        <v>9.0749999999999997E-2</v>
      </c>
      <c r="J86" s="16">
        <f>ROUND(($J$29*I86),2)</f>
        <v>148.54</v>
      </c>
    </row>
    <row r="87" spans="1:13" ht="13" x14ac:dyDescent="0.3">
      <c r="A87" s="12" t="s">
        <v>6</v>
      </c>
      <c r="B87" s="198" t="s">
        <v>194</v>
      </c>
      <c r="C87" s="198"/>
      <c r="D87" s="198"/>
      <c r="E87" s="198"/>
      <c r="F87" s="198"/>
      <c r="G87" s="198"/>
      <c r="H87" s="198"/>
      <c r="I87" s="198"/>
      <c r="J87" s="32">
        <f>ROUND((($J$83/30)*2.96)/12,2)</f>
        <v>16.21</v>
      </c>
    </row>
    <row r="88" spans="1:13" ht="13" x14ac:dyDescent="0.3">
      <c r="A88" s="12" t="s">
        <v>9</v>
      </c>
      <c r="B88" s="185" t="s">
        <v>186</v>
      </c>
      <c r="C88" s="185"/>
      <c r="D88" s="185"/>
      <c r="E88" s="185"/>
      <c r="F88" s="185"/>
      <c r="G88" s="185"/>
      <c r="H88" s="185"/>
      <c r="I88" s="185"/>
      <c r="J88" s="32">
        <f>ROUND((($J$83/30)*5)/12*0.015,2)</f>
        <v>0.41</v>
      </c>
    </row>
    <row r="89" spans="1:13" ht="13" x14ac:dyDescent="0.3">
      <c r="A89" s="12" t="s">
        <v>11</v>
      </c>
      <c r="B89" s="185" t="s">
        <v>185</v>
      </c>
      <c r="C89" s="185"/>
      <c r="D89" s="185"/>
      <c r="E89" s="185"/>
      <c r="F89" s="185"/>
      <c r="G89" s="185"/>
      <c r="H89" s="185"/>
      <c r="I89" s="185"/>
      <c r="J89" s="13">
        <f>ROUND(((($J$83/30)*15)/12)*0.0078,2)</f>
        <v>0.64</v>
      </c>
    </row>
    <row r="90" spans="1:13" ht="13" x14ac:dyDescent="0.3">
      <c r="A90" s="116" t="s">
        <v>29</v>
      </c>
      <c r="B90" s="185" t="s">
        <v>195</v>
      </c>
      <c r="C90" s="185"/>
      <c r="D90" s="185"/>
      <c r="E90" s="185"/>
      <c r="F90" s="185"/>
      <c r="G90" s="185"/>
      <c r="H90" s="185"/>
      <c r="I90" s="185"/>
      <c r="J90" s="115">
        <f>ROUND(((($J$29+$J$29/3)*4/12)/12)*0.01,2)</f>
        <v>0.61</v>
      </c>
    </row>
    <row r="91" spans="1:13" ht="13" x14ac:dyDescent="0.3">
      <c r="A91" s="33" t="s">
        <v>54</v>
      </c>
      <c r="B91" s="203" t="s">
        <v>203</v>
      </c>
      <c r="C91" s="203"/>
      <c r="D91" s="203"/>
      <c r="E91" s="203"/>
      <c r="F91" s="203"/>
      <c r="G91" s="203"/>
      <c r="H91" s="203"/>
      <c r="I91" s="203"/>
      <c r="J91" s="13">
        <f>ROUND(((($J$83/30)*5)/12),2)</f>
        <v>27.38</v>
      </c>
    </row>
    <row r="92" spans="1:13" ht="13" x14ac:dyDescent="0.3">
      <c r="A92" s="186" t="s">
        <v>40</v>
      </c>
      <c r="B92" s="186"/>
      <c r="C92" s="186"/>
      <c r="D92" s="186"/>
      <c r="E92" s="186"/>
      <c r="F92" s="186"/>
      <c r="G92" s="186"/>
      <c r="H92" s="186"/>
      <c r="I92" s="186"/>
      <c r="J92" s="34">
        <f>SUM(J86:J91)</f>
        <v>193.79</v>
      </c>
    </row>
    <row r="93" spans="1:13" ht="14.65" customHeight="1" x14ac:dyDescent="0.3">
      <c r="A93" s="12" t="s">
        <v>56</v>
      </c>
      <c r="B93" s="185" t="s">
        <v>90</v>
      </c>
      <c r="C93" s="185"/>
      <c r="D93" s="185"/>
      <c r="E93" s="185"/>
      <c r="F93" s="185"/>
      <c r="G93" s="185"/>
      <c r="H93" s="185"/>
      <c r="I93" s="185"/>
      <c r="J93" s="13">
        <f>ROUND(I50*J92,2)</f>
        <v>71.31</v>
      </c>
    </row>
    <row r="94" spans="1:13" ht="13" x14ac:dyDescent="0.25">
      <c r="A94" s="186" t="s">
        <v>40</v>
      </c>
      <c r="B94" s="186"/>
      <c r="C94" s="186"/>
      <c r="D94" s="186"/>
      <c r="E94" s="186"/>
      <c r="F94" s="186"/>
      <c r="G94" s="186"/>
      <c r="H94" s="186"/>
      <c r="I94" s="186"/>
      <c r="J94" s="14">
        <f>SUM(J92:J93)</f>
        <v>265.10000000000002</v>
      </c>
    </row>
    <row r="95" spans="1:13" ht="16.149999999999999" customHeight="1" x14ac:dyDescent="0.25">
      <c r="A95" s="187" t="s">
        <v>187</v>
      </c>
      <c r="B95" s="187"/>
      <c r="C95" s="187"/>
      <c r="D95" s="187"/>
      <c r="E95" s="187"/>
      <c r="F95" s="187"/>
      <c r="G95" s="187"/>
      <c r="H95" s="187"/>
      <c r="I95" s="187"/>
      <c r="J95" s="187"/>
    </row>
    <row r="96" spans="1:13" ht="14" x14ac:dyDescent="0.25">
      <c r="A96" s="104" t="s">
        <v>91</v>
      </c>
      <c r="B96" s="188" t="s">
        <v>92</v>
      </c>
      <c r="C96" s="188"/>
      <c r="D96" s="188"/>
      <c r="E96" s="188"/>
      <c r="F96" s="188"/>
      <c r="G96" s="188"/>
      <c r="H96" s="188"/>
      <c r="I96" s="188"/>
      <c r="J96" s="35" t="s">
        <v>37</v>
      </c>
    </row>
    <row r="97" spans="1:10" ht="13" x14ac:dyDescent="0.25">
      <c r="A97" s="8" t="s">
        <v>4</v>
      </c>
      <c r="B97" s="185" t="s">
        <v>188</v>
      </c>
      <c r="C97" s="185"/>
      <c r="D97" s="185"/>
      <c r="E97" s="185"/>
      <c r="F97" s="185"/>
      <c r="G97" s="185"/>
      <c r="H97" s="185"/>
      <c r="I97" s="185"/>
      <c r="J97" s="16">
        <v>0</v>
      </c>
    </row>
    <row r="98" spans="1:10" ht="13" x14ac:dyDescent="0.25">
      <c r="A98" s="201" t="s">
        <v>40</v>
      </c>
      <c r="B98" s="201"/>
      <c r="C98" s="201"/>
      <c r="D98" s="201"/>
      <c r="E98" s="201"/>
      <c r="F98" s="201"/>
      <c r="G98" s="201"/>
      <c r="H98" s="201"/>
      <c r="I98" s="201"/>
      <c r="J98" s="16">
        <v>0</v>
      </c>
    </row>
    <row r="99" spans="1:10" ht="13" x14ac:dyDescent="0.3">
      <c r="A99" s="12" t="s">
        <v>6</v>
      </c>
      <c r="B99" s="185" t="s">
        <v>93</v>
      </c>
      <c r="C99" s="185"/>
      <c r="D99" s="185"/>
      <c r="E99" s="185"/>
      <c r="F99" s="185"/>
      <c r="G99" s="185"/>
      <c r="H99" s="185"/>
      <c r="I99" s="185"/>
      <c r="J99" s="13">
        <f>ROUND(I50*J98,2)</f>
        <v>0</v>
      </c>
    </row>
    <row r="100" spans="1:10" ht="13" x14ac:dyDescent="0.25">
      <c r="A100" s="186" t="s">
        <v>40</v>
      </c>
      <c r="B100" s="186"/>
      <c r="C100" s="186"/>
      <c r="D100" s="186"/>
      <c r="E100" s="186"/>
      <c r="F100" s="186"/>
      <c r="G100" s="186"/>
      <c r="H100" s="186"/>
      <c r="I100" s="186"/>
      <c r="J100" s="14">
        <f>SUM(J98:J99)</f>
        <v>0</v>
      </c>
    </row>
    <row r="101" spans="1:10" ht="13" x14ac:dyDescent="0.25">
      <c r="A101" s="202"/>
      <c r="B101" s="202"/>
      <c r="C101" s="202"/>
      <c r="D101" s="202"/>
      <c r="E101" s="202"/>
      <c r="F101" s="202"/>
      <c r="G101" s="202"/>
      <c r="H101" s="202"/>
      <c r="I101" s="202"/>
      <c r="J101" s="202"/>
    </row>
    <row r="102" spans="1:10" ht="16.149999999999999" customHeight="1" x14ac:dyDescent="0.25">
      <c r="A102" s="187" t="s">
        <v>94</v>
      </c>
      <c r="B102" s="187"/>
      <c r="C102" s="187"/>
      <c r="D102" s="187"/>
      <c r="E102" s="187"/>
      <c r="F102" s="187"/>
      <c r="G102" s="187"/>
      <c r="H102" s="187"/>
      <c r="I102" s="187"/>
      <c r="J102" s="187"/>
    </row>
    <row r="103" spans="1:10" ht="16.149999999999999" customHeight="1" x14ac:dyDescent="0.25">
      <c r="A103" s="103">
        <v>4</v>
      </c>
      <c r="B103" s="183" t="s">
        <v>95</v>
      </c>
      <c r="C103" s="183"/>
      <c r="D103" s="183"/>
      <c r="E103" s="183"/>
      <c r="F103" s="183"/>
      <c r="G103" s="183"/>
      <c r="H103" s="183"/>
      <c r="I103" s="183"/>
      <c r="J103" s="35" t="s">
        <v>37</v>
      </c>
    </row>
    <row r="104" spans="1:10" ht="14.65" customHeight="1" x14ac:dyDescent="0.25">
      <c r="A104" s="1" t="s">
        <v>88</v>
      </c>
      <c r="B104" s="174" t="s">
        <v>96</v>
      </c>
      <c r="C104" s="174"/>
      <c r="D104" s="174"/>
      <c r="E104" s="174"/>
      <c r="F104" s="174"/>
      <c r="G104" s="174"/>
      <c r="H104" s="174"/>
      <c r="I104" s="174"/>
      <c r="J104" s="16">
        <f>J94</f>
        <v>265.10000000000002</v>
      </c>
    </row>
    <row r="105" spans="1:10" ht="14.65" customHeight="1" x14ac:dyDescent="0.25">
      <c r="A105" s="1" t="s">
        <v>97</v>
      </c>
      <c r="B105" s="174" t="s">
        <v>98</v>
      </c>
      <c r="C105" s="174"/>
      <c r="D105" s="174"/>
      <c r="E105" s="174"/>
      <c r="F105" s="174"/>
      <c r="G105" s="174"/>
      <c r="H105" s="174"/>
      <c r="I105" s="174"/>
      <c r="J105" s="16">
        <f>J100</f>
        <v>0</v>
      </c>
    </row>
    <row r="106" spans="1:10" ht="14.65" customHeight="1" x14ac:dyDescent="0.25">
      <c r="A106" s="184" t="s">
        <v>40</v>
      </c>
      <c r="B106" s="184"/>
      <c r="C106" s="184"/>
      <c r="D106" s="184"/>
      <c r="E106" s="184"/>
      <c r="F106" s="184"/>
      <c r="G106" s="184"/>
      <c r="H106" s="184"/>
      <c r="I106" s="184"/>
      <c r="J106" s="14">
        <f>SUM(J104+J105)</f>
        <v>265.10000000000002</v>
      </c>
    </row>
    <row r="107" spans="1:10" ht="13" x14ac:dyDescent="0.25">
      <c r="A107" s="177"/>
      <c r="B107" s="177"/>
      <c r="C107" s="177"/>
      <c r="D107" s="177"/>
      <c r="E107" s="177"/>
      <c r="F107" s="177"/>
      <c r="G107" s="177"/>
      <c r="H107" s="177"/>
      <c r="I107" s="177"/>
      <c r="J107" s="177"/>
    </row>
    <row r="108" spans="1:10" ht="16.149999999999999" customHeight="1" x14ac:dyDescent="0.25">
      <c r="A108" s="187" t="s">
        <v>99</v>
      </c>
      <c r="B108" s="187"/>
      <c r="C108" s="187"/>
      <c r="D108" s="187"/>
      <c r="E108" s="187"/>
      <c r="F108" s="187"/>
      <c r="G108" s="187"/>
      <c r="H108" s="187"/>
      <c r="I108" s="187"/>
      <c r="J108" s="187"/>
    </row>
    <row r="109" spans="1:10" ht="16.149999999999999" customHeight="1" x14ac:dyDescent="0.25">
      <c r="A109" s="104">
        <v>5</v>
      </c>
      <c r="B109" s="188" t="s">
        <v>100</v>
      </c>
      <c r="C109" s="188"/>
      <c r="D109" s="188"/>
      <c r="E109" s="188"/>
      <c r="F109" s="188"/>
      <c r="G109" s="188"/>
      <c r="H109" s="188"/>
      <c r="I109" s="188"/>
      <c r="J109" s="104" t="s">
        <v>37</v>
      </c>
    </row>
    <row r="110" spans="1:10" ht="13" x14ac:dyDescent="0.25">
      <c r="A110" s="8" t="s">
        <v>4</v>
      </c>
      <c r="B110" s="204" t="s">
        <v>101</v>
      </c>
      <c r="C110" s="204"/>
      <c r="D110" s="204"/>
      <c r="E110" s="204"/>
      <c r="F110" s="204"/>
      <c r="G110" s="204"/>
      <c r="H110" s="204"/>
      <c r="I110" s="204"/>
      <c r="J110" s="16">
        <f>INSUMOS!E53</f>
        <v>40.85</v>
      </c>
    </row>
    <row r="111" spans="1:10" ht="13" x14ac:dyDescent="0.25">
      <c r="A111" s="8" t="s">
        <v>6</v>
      </c>
      <c r="B111" s="204" t="s">
        <v>237</v>
      </c>
      <c r="C111" s="204"/>
      <c r="D111" s="204"/>
      <c r="E111" s="204"/>
      <c r="F111" s="204"/>
      <c r="G111" s="204"/>
      <c r="H111" s="204"/>
      <c r="I111" s="204"/>
      <c r="J111" s="16">
        <f>INSUMOS!G43</f>
        <v>39.988000000000007</v>
      </c>
    </row>
    <row r="112" spans="1:10" ht="13" x14ac:dyDescent="0.25">
      <c r="A112" s="8" t="s">
        <v>9</v>
      </c>
      <c r="B112" s="204" t="s">
        <v>102</v>
      </c>
      <c r="C112" s="204"/>
      <c r="D112" s="204"/>
      <c r="E112" s="204"/>
      <c r="F112" s="204"/>
      <c r="G112" s="204"/>
      <c r="H112" s="204"/>
      <c r="I112" s="204"/>
      <c r="J112" s="25">
        <f>INSUMOS!F181</f>
        <v>2.1083333333333334</v>
      </c>
    </row>
    <row r="113" spans="1:10" ht="13" x14ac:dyDescent="0.25">
      <c r="A113" s="8" t="s">
        <v>11</v>
      </c>
      <c r="B113" s="204" t="s">
        <v>103</v>
      </c>
      <c r="C113" s="204"/>
      <c r="D113" s="204"/>
      <c r="E113" s="204"/>
      <c r="F113" s="204"/>
      <c r="G113" s="204"/>
      <c r="H113" s="204"/>
      <c r="I113" s="204"/>
      <c r="J113" s="25" t="s">
        <v>104</v>
      </c>
    </row>
    <row r="114" spans="1:10" ht="13" x14ac:dyDescent="0.25">
      <c r="A114" s="186" t="s">
        <v>32</v>
      </c>
      <c r="B114" s="186"/>
      <c r="C114" s="186"/>
      <c r="D114" s="186"/>
      <c r="E114" s="186"/>
      <c r="F114" s="186"/>
      <c r="G114" s="186"/>
      <c r="H114" s="186"/>
      <c r="I114" s="186"/>
      <c r="J114" s="36">
        <f>SUM(J110:J113)</f>
        <v>82.946333333333342</v>
      </c>
    </row>
    <row r="115" spans="1:10" ht="13" x14ac:dyDescent="0.25">
      <c r="A115" s="177"/>
      <c r="B115" s="177"/>
      <c r="C115" s="177"/>
      <c r="D115" s="177"/>
      <c r="E115" s="177"/>
      <c r="F115" s="177"/>
      <c r="G115" s="177"/>
      <c r="H115" s="177"/>
      <c r="I115" s="177"/>
      <c r="J115" s="177"/>
    </row>
    <row r="116" spans="1:10" ht="16.149999999999999" customHeight="1" x14ac:dyDescent="0.25">
      <c r="A116" s="187" t="s">
        <v>105</v>
      </c>
      <c r="B116" s="187"/>
      <c r="C116" s="187"/>
      <c r="D116" s="187"/>
      <c r="E116" s="187"/>
      <c r="F116" s="187"/>
      <c r="G116" s="187"/>
      <c r="H116" s="187"/>
      <c r="I116" s="187"/>
      <c r="J116" s="187"/>
    </row>
    <row r="117" spans="1:10" ht="28" x14ac:dyDescent="0.25">
      <c r="A117" s="104">
        <v>6</v>
      </c>
      <c r="B117" s="188" t="s">
        <v>106</v>
      </c>
      <c r="C117" s="188"/>
      <c r="D117" s="188"/>
      <c r="E117" s="188"/>
      <c r="F117" s="188"/>
      <c r="G117" s="188"/>
      <c r="H117" s="188"/>
      <c r="I117" s="103" t="s">
        <v>45</v>
      </c>
      <c r="J117" s="37" t="s">
        <v>107</v>
      </c>
    </row>
    <row r="118" spans="1:10" ht="12.75" customHeight="1" x14ac:dyDescent="0.25">
      <c r="A118" s="206" t="s">
        <v>108</v>
      </c>
      <c r="B118" s="206"/>
      <c r="C118" s="206"/>
      <c r="D118" s="206"/>
      <c r="E118" s="206"/>
      <c r="F118" s="206"/>
      <c r="G118" s="206"/>
      <c r="H118" s="206"/>
      <c r="I118" s="38" t="s">
        <v>63</v>
      </c>
      <c r="J118" s="39">
        <f>SUM(J29+J70+J80+J106+J114)</f>
        <v>3087.1601583333331</v>
      </c>
    </row>
    <row r="119" spans="1:10" ht="15.5" x14ac:dyDescent="0.25">
      <c r="A119" s="40" t="s">
        <v>4</v>
      </c>
      <c r="B119" s="205" t="s">
        <v>109</v>
      </c>
      <c r="C119" s="205"/>
      <c r="D119" s="205"/>
      <c r="E119" s="205"/>
      <c r="F119" s="205"/>
      <c r="G119" s="205"/>
      <c r="H119" s="205"/>
      <c r="I119" s="118">
        <v>0.03</v>
      </c>
      <c r="J119" s="16">
        <f>ROUND(I119*J118,2)</f>
        <v>92.61</v>
      </c>
    </row>
    <row r="120" spans="1:10" ht="12.75" customHeight="1" x14ac:dyDescent="0.25">
      <c r="A120" s="206" t="s">
        <v>110</v>
      </c>
      <c r="B120" s="206"/>
      <c r="C120" s="206"/>
      <c r="D120" s="206"/>
      <c r="E120" s="206"/>
      <c r="F120" s="206"/>
      <c r="G120" s="206"/>
      <c r="H120" s="206"/>
      <c r="I120" s="41" t="s">
        <v>63</v>
      </c>
      <c r="J120" s="39">
        <f>SUM(J29+J70+J80+J106+J114+J119)</f>
        <v>3179.7701583333333</v>
      </c>
    </row>
    <row r="121" spans="1:10" ht="15.5" x14ac:dyDescent="0.25">
      <c r="A121" s="40" t="s">
        <v>6</v>
      </c>
      <c r="B121" s="205" t="s">
        <v>111</v>
      </c>
      <c r="C121" s="205"/>
      <c r="D121" s="205"/>
      <c r="E121" s="205"/>
      <c r="F121" s="205"/>
      <c r="G121" s="205"/>
      <c r="H121" s="205"/>
      <c r="I121" s="118">
        <v>6.7900000000000002E-2</v>
      </c>
      <c r="J121" s="16">
        <f>ROUND(I121*J120,2)</f>
        <v>215.91</v>
      </c>
    </row>
    <row r="122" spans="1:10" ht="12.75" customHeight="1" x14ac:dyDescent="0.25">
      <c r="A122" s="206" t="s">
        <v>112</v>
      </c>
      <c r="B122" s="206"/>
      <c r="C122" s="206"/>
      <c r="D122" s="206"/>
      <c r="E122" s="206"/>
      <c r="F122" s="206"/>
      <c r="G122" s="206"/>
      <c r="H122" s="206"/>
      <c r="I122" s="41" t="s">
        <v>63</v>
      </c>
      <c r="J122" s="39">
        <f>SUM(J29+J70+J80+J106+J114+J119+J121)</f>
        <v>3395.6801583333331</v>
      </c>
    </row>
    <row r="123" spans="1:10" ht="15.5" x14ac:dyDescent="0.25">
      <c r="A123" s="40" t="s">
        <v>9</v>
      </c>
      <c r="B123" s="205" t="s">
        <v>113</v>
      </c>
      <c r="C123" s="205"/>
      <c r="D123" s="205"/>
      <c r="E123" s="205"/>
      <c r="F123" s="205"/>
      <c r="G123" s="205"/>
      <c r="H123" s="205"/>
      <c r="I123" s="9" t="s">
        <v>63</v>
      </c>
      <c r="J123" s="108" t="s">
        <v>63</v>
      </c>
    </row>
    <row r="124" spans="1:10" ht="13" x14ac:dyDescent="0.25">
      <c r="A124" s="8"/>
      <c r="B124" s="185" t="s">
        <v>114</v>
      </c>
      <c r="C124" s="185"/>
      <c r="D124" s="185"/>
      <c r="E124" s="185"/>
      <c r="F124" s="185"/>
      <c r="G124" s="185"/>
      <c r="H124" s="185"/>
      <c r="I124" s="9" t="s">
        <v>63</v>
      </c>
      <c r="J124" s="108" t="s">
        <v>63</v>
      </c>
    </row>
    <row r="125" spans="1:10" ht="13" x14ac:dyDescent="0.25">
      <c r="A125" s="8"/>
      <c r="B125" s="185" t="s">
        <v>206</v>
      </c>
      <c r="C125" s="185"/>
      <c r="D125" s="185"/>
      <c r="E125" s="185"/>
      <c r="F125" s="185"/>
      <c r="G125" s="185"/>
      <c r="H125" s="185"/>
      <c r="I125" s="42">
        <v>7.5999999999999998E-2</v>
      </c>
      <c r="J125" s="16">
        <f>ROUND(($J$122/(1-$I$134))*I125,2)</f>
        <v>295.77999999999997</v>
      </c>
    </row>
    <row r="126" spans="1:10" ht="13" x14ac:dyDescent="0.25">
      <c r="A126" s="8"/>
      <c r="B126" s="185" t="s">
        <v>207</v>
      </c>
      <c r="C126" s="185"/>
      <c r="D126" s="185"/>
      <c r="E126" s="185"/>
      <c r="F126" s="185"/>
      <c r="G126" s="185"/>
      <c r="H126" s="185"/>
      <c r="I126" s="42">
        <v>1.6500000000000001E-2</v>
      </c>
      <c r="J126" s="16">
        <f>ROUND(($J$122/(1-$I$134))*I126,2)</f>
        <v>64.22</v>
      </c>
    </row>
    <row r="127" spans="1:10" ht="27.65" customHeight="1" x14ac:dyDescent="0.25">
      <c r="A127" s="8"/>
      <c r="B127" s="174" t="s">
        <v>117</v>
      </c>
      <c r="C127" s="174"/>
      <c r="D127" s="174"/>
      <c r="E127" s="174"/>
      <c r="F127" s="174"/>
      <c r="G127" s="174"/>
      <c r="H127" s="174"/>
      <c r="I127" s="43" t="s">
        <v>63</v>
      </c>
      <c r="J127" s="108" t="s">
        <v>63</v>
      </c>
    </row>
    <row r="128" spans="1:10" ht="27.65" customHeight="1" x14ac:dyDescent="0.25">
      <c r="A128" s="8"/>
      <c r="B128" s="174" t="s">
        <v>118</v>
      </c>
      <c r="C128" s="174"/>
      <c r="D128" s="174"/>
      <c r="E128" s="174"/>
      <c r="F128" s="174"/>
      <c r="G128" s="174"/>
      <c r="H128" s="174"/>
      <c r="I128" s="43" t="s">
        <v>63</v>
      </c>
      <c r="J128" s="108" t="s">
        <v>63</v>
      </c>
    </row>
    <row r="129" spans="1:10" ht="13" x14ac:dyDescent="0.25">
      <c r="A129" s="8"/>
      <c r="B129" s="185" t="s">
        <v>119</v>
      </c>
      <c r="C129" s="185"/>
      <c r="D129" s="185"/>
      <c r="E129" s="185"/>
      <c r="F129" s="185"/>
      <c r="G129" s="185"/>
      <c r="H129" s="185"/>
      <c r="I129" s="43" t="s">
        <v>63</v>
      </c>
      <c r="J129" s="108" t="s">
        <v>63</v>
      </c>
    </row>
    <row r="130" spans="1:10" ht="13" x14ac:dyDescent="0.25">
      <c r="A130" s="8"/>
      <c r="B130" s="185" t="s">
        <v>120</v>
      </c>
      <c r="C130" s="185"/>
      <c r="D130" s="185"/>
      <c r="E130" s="185"/>
      <c r="F130" s="185"/>
      <c r="G130" s="185"/>
      <c r="H130" s="185"/>
      <c r="I130" s="43" t="s">
        <v>63</v>
      </c>
      <c r="J130" s="108" t="s">
        <v>63</v>
      </c>
    </row>
    <row r="131" spans="1:10" ht="13" x14ac:dyDescent="0.25">
      <c r="A131" s="8"/>
      <c r="B131" s="185" t="s">
        <v>138</v>
      </c>
      <c r="C131" s="185"/>
      <c r="D131" s="185"/>
      <c r="E131" s="185"/>
      <c r="F131" s="185"/>
      <c r="G131" s="185"/>
      <c r="H131" s="185"/>
      <c r="I131" s="42">
        <v>3.5000000000000003E-2</v>
      </c>
      <c r="J131" s="16">
        <f>ROUND(($J$122/(1-$I$134))*I131,2)</f>
        <v>136.22</v>
      </c>
    </row>
    <row r="132" spans="1:10" ht="13" x14ac:dyDescent="0.25">
      <c r="A132" s="186" t="s">
        <v>40</v>
      </c>
      <c r="B132" s="186"/>
      <c r="C132" s="186"/>
      <c r="D132" s="186"/>
      <c r="E132" s="186"/>
      <c r="F132" s="186"/>
      <c r="G132" s="186"/>
      <c r="H132" s="186"/>
      <c r="I132" s="186"/>
      <c r="J132" s="14">
        <f>SUM(J119+J121+J125+J126+J131)</f>
        <v>804.74</v>
      </c>
    </row>
    <row r="133" spans="1:10" ht="13" x14ac:dyDescent="0.25">
      <c r="A133" s="177"/>
      <c r="B133" s="177"/>
      <c r="C133" s="177"/>
      <c r="D133" s="177"/>
      <c r="E133" s="177"/>
      <c r="F133" s="177"/>
      <c r="G133" s="177"/>
      <c r="H133" s="177"/>
      <c r="I133" s="177"/>
      <c r="J133" s="177"/>
    </row>
    <row r="134" spans="1:10" ht="14.65" customHeight="1" x14ac:dyDescent="0.25">
      <c r="A134" s="211" t="s">
        <v>121</v>
      </c>
      <c r="B134" s="211"/>
      <c r="C134" s="211"/>
      <c r="D134" s="211"/>
      <c r="E134" s="211"/>
      <c r="F134" s="211"/>
      <c r="G134" s="211"/>
      <c r="H134" s="211"/>
      <c r="I134" s="44">
        <f>SUM(I123:I131)</f>
        <v>0.1275</v>
      </c>
      <c r="J134" s="39">
        <f>SUM(J125:J131)</f>
        <v>496.22</v>
      </c>
    </row>
    <row r="135" spans="1:10" x14ac:dyDescent="0.25">
      <c r="A135" s="212" t="s">
        <v>122</v>
      </c>
      <c r="B135" s="212"/>
      <c r="C135" s="212"/>
      <c r="D135" s="213" t="s">
        <v>123</v>
      </c>
      <c r="E135" s="213"/>
      <c r="F135" s="213"/>
      <c r="G135" s="213"/>
      <c r="H135" s="213"/>
      <c r="I135" s="213"/>
      <c r="J135" s="213"/>
    </row>
    <row r="136" spans="1:10" x14ac:dyDescent="0.25">
      <c r="A136" s="212"/>
      <c r="B136" s="212"/>
      <c r="C136" s="212"/>
      <c r="D136" s="213" t="s">
        <v>124</v>
      </c>
      <c r="E136" s="213"/>
      <c r="F136" s="213"/>
      <c r="G136" s="213"/>
      <c r="H136" s="213"/>
      <c r="I136" s="213"/>
      <c r="J136" s="213"/>
    </row>
    <row r="137" spans="1:10" x14ac:dyDescent="0.25">
      <c r="A137" s="212"/>
      <c r="B137" s="212"/>
      <c r="C137" s="212"/>
      <c r="D137" s="213" t="s">
        <v>125</v>
      </c>
      <c r="E137" s="213"/>
      <c r="F137" s="213"/>
      <c r="G137" s="213"/>
      <c r="H137" s="213"/>
      <c r="I137" s="213"/>
      <c r="J137" s="213"/>
    </row>
    <row r="138" spans="1:10" ht="13" x14ac:dyDescent="0.25">
      <c r="A138" s="177"/>
      <c r="B138" s="177"/>
      <c r="C138" s="177"/>
      <c r="D138" s="177"/>
      <c r="E138" s="177"/>
      <c r="F138" s="177"/>
      <c r="G138" s="177"/>
      <c r="H138" s="177"/>
      <c r="I138" s="177"/>
      <c r="J138" s="177"/>
    </row>
    <row r="139" spans="1:10" ht="46" customHeight="1" x14ac:dyDescent="0.25">
      <c r="A139" s="209" t="s">
        <v>126</v>
      </c>
      <c r="B139" s="209"/>
      <c r="C139" s="209"/>
      <c r="D139" s="209"/>
      <c r="E139" s="209"/>
      <c r="F139" s="209"/>
      <c r="G139" s="209"/>
      <c r="H139" s="209"/>
      <c r="I139" s="209"/>
      <c r="J139" s="209"/>
    </row>
    <row r="140" spans="1:10" ht="14.65" customHeight="1" x14ac:dyDescent="0.25">
      <c r="A140" s="210" t="s">
        <v>127</v>
      </c>
      <c r="B140" s="210"/>
      <c r="C140" s="210"/>
      <c r="D140" s="210"/>
      <c r="E140" s="210"/>
      <c r="F140" s="210"/>
      <c r="G140" s="210"/>
      <c r="H140" s="210"/>
      <c r="I140" s="210"/>
      <c r="J140" s="45" t="s">
        <v>37</v>
      </c>
    </row>
    <row r="141" spans="1:10" ht="14.65" customHeight="1" x14ac:dyDescent="0.25">
      <c r="A141" s="46" t="s">
        <v>4</v>
      </c>
      <c r="B141" s="207" t="s">
        <v>128</v>
      </c>
      <c r="C141" s="207"/>
      <c r="D141" s="207"/>
      <c r="E141" s="207"/>
      <c r="F141" s="207"/>
      <c r="G141" s="207"/>
      <c r="H141" s="207"/>
      <c r="I141" s="207"/>
      <c r="J141" s="25">
        <f>J29</f>
        <v>1636.79</v>
      </c>
    </row>
    <row r="142" spans="1:10" ht="14.65" customHeight="1" x14ac:dyDescent="0.25">
      <c r="A142" s="46" t="s">
        <v>6</v>
      </c>
      <c r="B142" s="207" t="s">
        <v>33</v>
      </c>
      <c r="C142" s="207"/>
      <c r="D142" s="207"/>
      <c r="E142" s="207"/>
      <c r="F142" s="207"/>
      <c r="G142" s="207"/>
      <c r="H142" s="207"/>
      <c r="I142" s="207"/>
      <c r="J142" s="25">
        <f>J70</f>
        <v>988.86000000000013</v>
      </c>
    </row>
    <row r="143" spans="1:10" ht="14.65" customHeight="1" x14ac:dyDescent="0.25">
      <c r="A143" s="46" t="s">
        <v>9</v>
      </c>
      <c r="B143" s="207" t="s">
        <v>129</v>
      </c>
      <c r="C143" s="207"/>
      <c r="D143" s="207"/>
      <c r="E143" s="207"/>
      <c r="F143" s="207"/>
      <c r="G143" s="207"/>
      <c r="H143" s="207"/>
      <c r="I143" s="207"/>
      <c r="J143" s="25">
        <f>J80</f>
        <v>113.463825</v>
      </c>
    </row>
    <row r="144" spans="1:10" ht="14.65" customHeight="1" x14ac:dyDescent="0.25">
      <c r="A144" s="46" t="s">
        <v>11</v>
      </c>
      <c r="B144" s="207" t="s">
        <v>130</v>
      </c>
      <c r="C144" s="207"/>
      <c r="D144" s="207"/>
      <c r="E144" s="207"/>
      <c r="F144" s="207"/>
      <c r="G144" s="207"/>
      <c r="H144" s="207"/>
      <c r="I144" s="207"/>
      <c r="J144" s="25">
        <f>J106</f>
        <v>265.10000000000002</v>
      </c>
    </row>
    <row r="145" spans="1:10" ht="14.65" customHeight="1" x14ac:dyDescent="0.25">
      <c r="A145" s="46" t="s">
        <v>29</v>
      </c>
      <c r="B145" s="207" t="s">
        <v>131</v>
      </c>
      <c r="C145" s="207"/>
      <c r="D145" s="207"/>
      <c r="E145" s="207"/>
      <c r="F145" s="207"/>
      <c r="G145" s="207"/>
      <c r="H145" s="207"/>
      <c r="I145" s="207"/>
      <c r="J145" s="25">
        <f>J114</f>
        <v>82.946333333333342</v>
      </c>
    </row>
    <row r="146" spans="1:10" ht="14.65" customHeight="1" x14ac:dyDescent="0.25">
      <c r="A146" s="208" t="s">
        <v>132</v>
      </c>
      <c r="B146" s="208"/>
      <c r="C146" s="208"/>
      <c r="D146" s="208"/>
      <c r="E146" s="208"/>
      <c r="F146" s="208"/>
      <c r="G146" s="208"/>
      <c r="H146" s="208"/>
      <c r="I146" s="208"/>
      <c r="J146" s="36">
        <f>SUM(J141:J145)</f>
        <v>3087.1601583333331</v>
      </c>
    </row>
    <row r="147" spans="1:10" ht="14.65" customHeight="1" x14ac:dyDescent="0.25">
      <c r="A147" s="46" t="s">
        <v>54</v>
      </c>
      <c r="B147" s="207" t="s">
        <v>133</v>
      </c>
      <c r="C147" s="207"/>
      <c r="D147" s="207"/>
      <c r="E147" s="207"/>
      <c r="F147" s="207"/>
      <c r="G147" s="207"/>
      <c r="H147" s="207"/>
      <c r="I147" s="207"/>
      <c r="J147" s="25">
        <f>J132</f>
        <v>804.74</v>
      </c>
    </row>
    <row r="148" spans="1:10" ht="14.65" customHeight="1" x14ac:dyDescent="0.25">
      <c r="A148" s="208" t="s">
        <v>134</v>
      </c>
      <c r="B148" s="208"/>
      <c r="C148" s="208"/>
      <c r="D148" s="208"/>
      <c r="E148" s="208"/>
      <c r="F148" s="208"/>
      <c r="G148" s="208"/>
      <c r="H148" s="208"/>
      <c r="I148" s="208"/>
      <c r="J148" s="36">
        <f>SUM(J146:J147)</f>
        <v>3891.9001583333329</v>
      </c>
    </row>
  </sheetData>
  <mergeCells count="162"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A14:J14"/>
    <mergeCell ref="B15:G15"/>
    <mergeCell ref="H15:J15"/>
    <mergeCell ref="B16:G16"/>
    <mergeCell ref="H16:J16"/>
    <mergeCell ref="B17:G17"/>
    <mergeCell ref="H17:J17"/>
    <mergeCell ref="B18:G18"/>
    <mergeCell ref="H18:J18"/>
    <mergeCell ref="B19:G19"/>
    <mergeCell ref="H19:J19"/>
    <mergeCell ref="A20:J20"/>
    <mergeCell ref="A21:J21"/>
    <mergeCell ref="B22:G22"/>
    <mergeCell ref="H22:I22"/>
    <mergeCell ref="B23:I23"/>
    <mergeCell ref="B24:H24"/>
    <mergeCell ref="B25:I25"/>
    <mergeCell ref="B26:I26"/>
    <mergeCell ref="B27:I27"/>
    <mergeCell ref="B28:H28"/>
    <mergeCell ref="A29:I29"/>
    <mergeCell ref="A30:J30"/>
    <mergeCell ref="A31:J31"/>
    <mergeCell ref="A32:J32"/>
    <mergeCell ref="B33:I33"/>
    <mergeCell ref="B34:H34"/>
    <mergeCell ref="B35:H35"/>
    <mergeCell ref="A36:I36"/>
    <mergeCell ref="B37:I37"/>
    <mergeCell ref="A38:I38"/>
    <mergeCell ref="A39:J39"/>
    <mergeCell ref="A40:J40"/>
    <mergeCell ref="B41:H41"/>
    <mergeCell ref="B42:H42"/>
    <mergeCell ref="B43:H43"/>
    <mergeCell ref="B44:D44"/>
    <mergeCell ref="B45:H45"/>
    <mergeCell ref="B46:H46"/>
    <mergeCell ref="B47:H47"/>
    <mergeCell ref="B48:H48"/>
    <mergeCell ref="B49:H49"/>
    <mergeCell ref="A50:H50"/>
    <mergeCell ref="A51:J51"/>
    <mergeCell ref="A52:J52"/>
    <mergeCell ref="B53:I53"/>
    <mergeCell ref="B54:I54"/>
    <mergeCell ref="B55:H55"/>
    <mergeCell ref="B56:H56"/>
    <mergeCell ref="B57:H57"/>
    <mergeCell ref="B58:I58"/>
    <mergeCell ref="B59:H59"/>
    <mergeCell ref="B60:H60"/>
    <mergeCell ref="B61:I61"/>
    <mergeCell ref="B62:I62"/>
    <mergeCell ref="A63:I63"/>
    <mergeCell ref="A64:J64"/>
    <mergeCell ref="A65:J65"/>
    <mergeCell ref="B66:I66"/>
    <mergeCell ref="C67:I67"/>
    <mergeCell ref="C68:I68"/>
    <mergeCell ref="C69:I69"/>
    <mergeCell ref="A70:I70"/>
    <mergeCell ref="A71:J71"/>
    <mergeCell ref="A72:J72"/>
    <mergeCell ref="B73:I73"/>
    <mergeCell ref="B74:I74"/>
    <mergeCell ref="B75:I75"/>
    <mergeCell ref="B76:H76"/>
    <mergeCell ref="B77:I77"/>
    <mergeCell ref="B78:I78"/>
    <mergeCell ref="B79:H79"/>
    <mergeCell ref="A80:I80"/>
    <mergeCell ref="A81:J81"/>
    <mergeCell ref="A82:J82"/>
    <mergeCell ref="A83:I83"/>
    <mergeCell ref="A84:J84"/>
    <mergeCell ref="B85:I85"/>
    <mergeCell ref="B86:H86"/>
    <mergeCell ref="B87:I87"/>
    <mergeCell ref="B88:I88"/>
    <mergeCell ref="B89:I89"/>
    <mergeCell ref="B90:I90"/>
    <mergeCell ref="B91:I91"/>
    <mergeCell ref="A92:I92"/>
    <mergeCell ref="B93:I93"/>
    <mergeCell ref="A94:I94"/>
    <mergeCell ref="A95:J95"/>
    <mergeCell ref="B96:I96"/>
    <mergeCell ref="B97:I97"/>
    <mergeCell ref="A98:I98"/>
    <mergeCell ref="B99:I99"/>
    <mergeCell ref="A100:I100"/>
    <mergeCell ref="A101:J101"/>
    <mergeCell ref="A102:J102"/>
    <mergeCell ref="B103:I103"/>
    <mergeCell ref="B104:I104"/>
    <mergeCell ref="B105:I105"/>
    <mergeCell ref="A106:I106"/>
    <mergeCell ref="A107:J107"/>
    <mergeCell ref="A108:J108"/>
    <mergeCell ref="B109:I109"/>
    <mergeCell ref="B110:I110"/>
    <mergeCell ref="B111:I111"/>
    <mergeCell ref="B112:I112"/>
    <mergeCell ref="B113:I113"/>
    <mergeCell ref="A114:I114"/>
    <mergeCell ref="A115:J115"/>
    <mergeCell ref="A132:I132"/>
    <mergeCell ref="A133:J133"/>
    <mergeCell ref="A116:J116"/>
    <mergeCell ref="B117:H117"/>
    <mergeCell ref="A118:H118"/>
    <mergeCell ref="B119:H119"/>
    <mergeCell ref="A120:H120"/>
    <mergeCell ref="B121:H121"/>
    <mergeCell ref="A122:H122"/>
    <mergeCell ref="B123:H123"/>
    <mergeCell ref="B124:H124"/>
    <mergeCell ref="L72:M72"/>
    <mergeCell ref="B142:I142"/>
    <mergeCell ref="B143:I143"/>
    <mergeCell ref="B144:I144"/>
    <mergeCell ref="B145:I145"/>
    <mergeCell ref="A146:I146"/>
    <mergeCell ref="B147:I147"/>
    <mergeCell ref="A148:I148"/>
    <mergeCell ref="A134:H134"/>
    <mergeCell ref="A135:C137"/>
    <mergeCell ref="D135:J135"/>
    <mergeCell ref="D136:J136"/>
    <mergeCell ref="D137:J137"/>
    <mergeCell ref="A138:J138"/>
    <mergeCell ref="A139:J139"/>
    <mergeCell ref="A140:I140"/>
    <mergeCell ref="B141:I141"/>
    <mergeCell ref="B125:H125"/>
    <mergeCell ref="B126:H126"/>
    <mergeCell ref="B127:H127"/>
    <mergeCell ref="B128:H128"/>
    <mergeCell ref="B129:H129"/>
    <mergeCell ref="B130:H130"/>
    <mergeCell ref="B131:H131"/>
  </mergeCells>
  <pageMargins left="0.78740157480314965" right="0.78740157480314965" top="1.0629921259842521" bottom="1.0629921259842521" header="0.78740157480314965" footer="0.78740157480314965"/>
  <pageSetup paperSize="9" scale="77" firstPageNumber="0" fitToHeight="0" orientation="portrait" horizontalDpi="300" verticalDpi="300" r:id="rId1"/>
  <headerFooter>
    <oddHeader>&amp;C&amp;"Times New Roman,Normal"&amp;12&amp;A</oddHeader>
    <oddFooter>&amp;C&amp;"Times New Roman,Normal"&amp;12Página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A1:M148"/>
  <sheetViews>
    <sheetView showGridLines="0" view="pageBreakPreview" zoomScale="130" zoomScaleNormal="106" zoomScaleSheetLayoutView="130" zoomScalePageLayoutView="80" workbookViewId="0">
      <selection activeCell="A2" sqref="A2:J2"/>
    </sheetView>
  </sheetViews>
  <sheetFormatPr defaultRowHeight="12.5" x14ac:dyDescent="0.25"/>
  <cols>
    <col min="1" max="1" width="12.54296875" customWidth="1"/>
    <col min="2" max="3" width="11" customWidth="1"/>
    <col min="4" max="5" width="8.7265625" customWidth="1"/>
    <col min="6" max="8" width="12.54296875" customWidth="1"/>
    <col min="9" max="9" width="8.7265625" customWidth="1"/>
    <col min="10" max="10" width="11.81640625" customWidth="1"/>
    <col min="11" max="11" width="8.7265625" customWidth="1"/>
    <col min="12" max="12" width="57.26953125" customWidth="1"/>
    <col min="13" max="13" width="52" customWidth="1"/>
    <col min="14" max="1025" width="8.7265625" customWidth="1"/>
  </cols>
  <sheetData>
    <row r="1" spans="1:10" ht="24.25" customHeight="1" x14ac:dyDescent="0.25">
      <c r="A1" s="172" t="s">
        <v>213</v>
      </c>
      <c r="B1" s="172"/>
      <c r="C1" s="172"/>
      <c r="D1" s="172"/>
      <c r="E1" s="172"/>
      <c r="F1" s="172"/>
      <c r="G1" s="172"/>
      <c r="H1" s="172"/>
      <c r="I1" s="172"/>
      <c r="J1" s="172"/>
    </row>
    <row r="2" spans="1:10" s="110" customFormat="1" ht="62.5" customHeight="1" x14ac:dyDescent="0.4">
      <c r="A2" s="173" t="s">
        <v>314</v>
      </c>
      <c r="B2" s="173"/>
      <c r="C2" s="173"/>
      <c r="D2" s="173"/>
      <c r="E2" s="173"/>
      <c r="F2" s="173"/>
      <c r="G2" s="173"/>
      <c r="H2" s="173"/>
      <c r="I2" s="173"/>
      <c r="J2" s="173"/>
    </row>
    <row r="3" spans="1:10" ht="14.65" customHeight="1" x14ac:dyDescent="0.25">
      <c r="A3" s="174" t="s">
        <v>0</v>
      </c>
      <c r="B3" s="174"/>
      <c r="C3" s="174"/>
      <c r="D3" s="174"/>
      <c r="E3" s="174"/>
      <c r="F3" s="174"/>
      <c r="G3" s="174"/>
      <c r="H3" s="175" t="s">
        <v>182</v>
      </c>
      <c r="I3" s="175"/>
      <c r="J3" s="175"/>
    </row>
    <row r="4" spans="1:10" ht="14.65" customHeight="1" x14ac:dyDescent="0.25">
      <c r="A4" s="174" t="s">
        <v>1</v>
      </c>
      <c r="B4" s="174"/>
      <c r="C4" s="174"/>
      <c r="D4" s="174"/>
      <c r="E4" s="174"/>
      <c r="F4" s="174"/>
      <c r="G4" s="174"/>
      <c r="H4" s="175"/>
      <c r="I4" s="175"/>
      <c r="J4" s="175"/>
    </row>
    <row r="5" spans="1:10" ht="14.65" customHeight="1" x14ac:dyDescent="0.25">
      <c r="A5" s="174" t="s">
        <v>2</v>
      </c>
      <c r="B5" s="174"/>
      <c r="C5" s="174"/>
      <c r="D5" s="174"/>
      <c r="E5" s="174"/>
      <c r="F5" s="174"/>
      <c r="G5" s="174"/>
      <c r="H5" s="174"/>
      <c r="I5" s="174"/>
      <c r="J5" s="174"/>
    </row>
    <row r="6" spans="1:10" ht="16.149999999999999" customHeight="1" x14ac:dyDescent="0.25">
      <c r="A6" s="179" t="s">
        <v>3</v>
      </c>
      <c r="B6" s="179"/>
      <c r="C6" s="179"/>
      <c r="D6" s="179"/>
      <c r="E6" s="179"/>
      <c r="F6" s="179"/>
      <c r="G6" s="179"/>
      <c r="H6" s="179"/>
      <c r="I6" s="179"/>
      <c r="J6" s="179"/>
    </row>
    <row r="7" spans="1:10" ht="14.65" customHeight="1" x14ac:dyDescent="0.25">
      <c r="A7" s="1" t="s">
        <v>4</v>
      </c>
      <c r="B7" s="174" t="s">
        <v>5</v>
      </c>
      <c r="C7" s="174"/>
      <c r="D7" s="174"/>
      <c r="E7" s="174"/>
      <c r="F7" s="174"/>
      <c r="G7" s="174"/>
      <c r="H7" s="176"/>
      <c r="I7" s="176"/>
      <c r="J7" s="176"/>
    </row>
    <row r="8" spans="1:10" ht="14.65" customHeight="1" x14ac:dyDescent="0.25">
      <c r="A8" s="1" t="s">
        <v>6</v>
      </c>
      <c r="B8" s="174" t="s">
        <v>7</v>
      </c>
      <c r="C8" s="174"/>
      <c r="D8" s="174"/>
      <c r="E8" s="174"/>
      <c r="F8" s="174"/>
      <c r="G8" s="174"/>
      <c r="H8" s="176" t="s">
        <v>8</v>
      </c>
      <c r="I8" s="176"/>
      <c r="J8" s="176"/>
    </row>
    <row r="9" spans="1:10" ht="39" customHeight="1" x14ac:dyDescent="0.25">
      <c r="A9" s="1" t="s">
        <v>9</v>
      </c>
      <c r="B9" s="174" t="s">
        <v>10</v>
      </c>
      <c r="C9" s="174"/>
      <c r="D9" s="174"/>
      <c r="E9" s="174"/>
      <c r="F9" s="174"/>
      <c r="G9" s="174"/>
      <c r="H9" s="176" t="s">
        <v>210</v>
      </c>
      <c r="I9" s="176"/>
      <c r="J9" s="176"/>
    </row>
    <row r="10" spans="1:10" ht="14.65" customHeight="1" x14ac:dyDescent="0.25">
      <c r="A10" s="1" t="s">
        <v>11</v>
      </c>
      <c r="B10" s="174" t="s">
        <v>12</v>
      </c>
      <c r="C10" s="174"/>
      <c r="D10" s="174"/>
      <c r="E10" s="174"/>
      <c r="F10" s="174"/>
      <c r="G10" s="174"/>
      <c r="H10" s="175">
        <v>12</v>
      </c>
      <c r="I10" s="175"/>
      <c r="J10" s="175"/>
    </row>
    <row r="11" spans="1:10" ht="13" x14ac:dyDescent="0.25">
      <c r="A11" s="177"/>
      <c r="B11" s="177"/>
      <c r="C11" s="177"/>
      <c r="D11" s="177"/>
      <c r="E11" s="177"/>
      <c r="F11" s="177"/>
      <c r="G11" s="177"/>
      <c r="H11" s="177"/>
      <c r="I11" s="177"/>
      <c r="J11" s="177"/>
    </row>
    <row r="12" spans="1:10" ht="48.75" customHeight="1" x14ac:dyDescent="0.25">
      <c r="A12" s="178" t="s">
        <v>13</v>
      </c>
      <c r="B12" s="178"/>
      <c r="C12" s="178"/>
      <c r="D12" s="178"/>
      <c r="E12" s="178"/>
      <c r="F12" s="178"/>
      <c r="G12" s="178"/>
      <c r="H12" s="178"/>
      <c r="I12" s="178"/>
      <c r="J12" s="178"/>
    </row>
    <row r="13" spans="1:10" ht="13" x14ac:dyDescent="0.25">
      <c r="A13" s="177"/>
      <c r="B13" s="177"/>
      <c r="C13" s="177"/>
      <c r="D13" s="177"/>
      <c r="E13" s="177"/>
      <c r="F13" s="177"/>
      <c r="G13" s="177"/>
      <c r="H13" s="177"/>
      <c r="I13" s="177"/>
      <c r="J13" s="177"/>
    </row>
    <row r="14" spans="1:10" ht="16.149999999999999" customHeight="1" x14ac:dyDescent="0.25">
      <c r="A14" s="183" t="s">
        <v>14</v>
      </c>
      <c r="B14" s="183"/>
      <c r="C14" s="183"/>
      <c r="D14" s="183"/>
      <c r="E14" s="183"/>
      <c r="F14" s="183"/>
      <c r="G14" s="183"/>
      <c r="H14" s="183"/>
      <c r="I14" s="183"/>
      <c r="J14" s="183"/>
    </row>
    <row r="15" spans="1:10" ht="16.399999999999999" customHeight="1" x14ac:dyDescent="0.25">
      <c r="A15" s="1">
        <v>1</v>
      </c>
      <c r="B15" s="174" t="s">
        <v>15</v>
      </c>
      <c r="C15" s="174"/>
      <c r="D15" s="174"/>
      <c r="E15" s="174"/>
      <c r="F15" s="174"/>
      <c r="G15" s="174"/>
      <c r="H15" s="181" t="s">
        <v>16</v>
      </c>
      <c r="I15" s="181"/>
      <c r="J15" s="181"/>
    </row>
    <row r="16" spans="1:10" ht="16.399999999999999" customHeight="1" x14ac:dyDescent="0.25">
      <c r="A16" s="1">
        <v>2</v>
      </c>
      <c r="B16" s="174" t="s">
        <v>17</v>
      </c>
      <c r="C16" s="174"/>
      <c r="D16" s="174"/>
      <c r="E16" s="174"/>
      <c r="F16" s="174"/>
      <c r="G16" s="174"/>
      <c r="H16" s="181" t="s">
        <v>189</v>
      </c>
      <c r="I16" s="181"/>
      <c r="J16" s="181"/>
    </row>
    <row r="17" spans="1:10" ht="16.399999999999999" customHeight="1" x14ac:dyDescent="0.25">
      <c r="A17" s="1">
        <v>3</v>
      </c>
      <c r="B17" s="174" t="s">
        <v>18</v>
      </c>
      <c r="C17" s="174"/>
      <c r="D17" s="174"/>
      <c r="E17" s="174"/>
      <c r="F17" s="174"/>
      <c r="G17" s="174"/>
      <c r="H17" s="180">
        <v>1636.79</v>
      </c>
      <c r="I17" s="180"/>
      <c r="J17" s="180"/>
    </row>
    <row r="18" spans="1:10" ht="16.399999999999999" customHeight="1" x14ac:dyDescent="0.25">
      <c r="A18" s="1">
        <v>4</v>
      </c>
      <c r="B18" s="174" t="s">
        <v>19</v>
      </c>
      <c r="C18" s="174"/>
      <c r="D18" s="174"/>
      <c r="E18" s="174"/>
      <c r="F18" s="174"/>
      <c r="G18" s="174"/>
      <c r="H18" s="181" t="s">
        <v>258</v>
      </c>
      <c r="I18" s="181"/>
      <c r="J18" s="181"/>
    </row>
    <row r="19" spans="1:10" ht="16.399999999999999" customHeight="1" x14ac:dyDescent="0.25">
      <c r="A19" s="1">
        <v>5</v>
      </c>
      <c r="B19" s="174" t="s">
        <v>21</v>
      </c>
      <c r="C19" s="174"/>
      <c r="D19" s="174"/>
      <c r="E19" s="174"/>
      <c r="F19" s="174"/>
      <c r="G19" s="174"/>
      <c r="H19" s="182" t="s">
        <v>192</v>
      </c>
      <c r="I19" s="182"/>
      <c r="J19" s="182"/>
    </row>
    <row r="20" spans="1:10" ht="13" x14ac:dyDescent="0.25">
      <c r="A20" s="177"/>
      <c r="B20" s="177"/>
      <c r="C20" s="177"/>
      <c r="D20" s="177"/>
      <c r="E20" s="177"/>
      <c r="F20" s="177"/>
      <c r="G20" s="177"/>
      <c r="H20" s="177"/>
      <c r="I20" s="177"/>
      <c r="J20" s="177"/>
    </row>
    <row r="21" spans="1:10" ht="20.9" customHeight="1" x14ac:dyDescent="0.25">
      <c r="A21" s="178" t="s">
        <v>22</v>
      </c>
      <c r="B21" s="178"/>
      <c r="C21" s="178"/>
      <c r="D21" s="178"/>
      <c r="E21" s="178"/>
      <c r="F21" s="178"/>
      <c r="G21" s="178"/>
      <c r="H21" s="178"/>
      <c r="I21" s="178"/>
      <c r="J21" s="178"/>
    </row>
    <row r="22" spans="1:10" ht="30.4" customHeight="1" x14ac:dyDescent="0.25">
      <c r="A22" s="155">
        <v>1</v>
      </c>
      <c r="B22" s="183" t="s">
        <v>23</v>
      </c>
      <c r="C22" s="183"/>
      <c r="D22" s="183"/>
      <c r="E22" s="183"/>
      <c r="F22" s="183"/>
      <c r="G22" s="183"/>
      <c r="H22" s="183" t="s">
        <v>24</v>
      </c>
      <c r="I22" s="183"/>
      <c r="J22" s="155" t="s">
        <v>25</v>
      </c>
    </row>
    <row r="23" spans="1:10" ht="12.75" customHeight="1" x14ac:dyDescent="0.25">
      <c r="A23" s="1" t="s">
        <v>4</v>
      </c>
      <c r="B23" s="174" t="s">
        <v>222</v>
      </c>
      <c r="C23" s="174"/>
      <c r="D23" s="174"/>
      <c r="E23" s="174"/>
      <c r="F23" s="174"/>
      <c r="G23" s="174"/>
      <c r="H23" s="174"/>
      <c r="I23" s="174"/>
      <c r="J23" s="2">
        <f>H17</f>
        <v>1636.79</v>
      </c>
    </row>
    <row r="24" spans="1:10" ht="12.75" customHeight="1" x14ac:dyDescent="0.25">
      <c r="A24" s="157" t="s">
        <v>6</v>
      </c>
      <c r="B24" s="174" t="s">
        <v>26</v>
      </c>
      <c r="C24" s="174"/>
      <c r="D24" s="174"/>
      <c r="E24" s="174"/>
      <c r="F24" s="174"/>
      <c r="G24" s="174"/>
      <c r="H24" s="174"/>
      <c r="I24" s="42">
        <v>0</v>
      </c>
      <c r="J24" s="2">
        <f>ROUND(I24*J23,2)</f>
        <v>0</v>
      </c>
    </row>
    <row r="25" spans="1:10" ht="12.75" customHeight="1" x14ac:dyDescent="0.25">
      <c r="A25" s="157" t="s">
        <v>9</v>
      </c>
      <c r="B25" s="174" t="s">
        <v>27</v>
      </c>
      <c r="C25" s="174"/>
      <c r="D25" s="174"/>
      <c r="E25" s="174"/>
      <c r="F25" s="174"/>
      <c r="G25" s="174"/>
      <c r="H25" s="174"/>
      <c r="I25" s="174"/>
      <c r="J25" s="2"/>
    </row>
    <row r="26" spans="1:10" ht="12.75" customHeight="1" x14ac:dyDescent="0.25">
      <c r="A26" s="157" t="s">
        <v>11</v>
      </c>
      <c r="B26" s="174" t="s">
        <v>28</v>
      </c>
      <c r="C26" s="174"/>
      <c r="D26" s="174"/>
      <c r="E26" s="174"/>
      <c r="F26" s="174"/>
      <c r="G26" s="174"/>
      <c r="H26" s="174"/>
      <c r="I26" s="174"/>
      <c r="J26" s="2"/>
    </row>
    <row r="27" spans="1:10" ht="12.75" customHeight="1" x14ac:dyDescent="0.25">
      <c r="A27" s="157" t="s">
        <v>29</v>
      </c>
      <c r="B27" s="174" t="s">
        <v>30</v>
      </c>
      <c r="C27" s="174"/>
      <c r="D27" s="174"/>
      <c r="E27" s="174"/>
      <c r="F27" s="174"/>
      <c r="G27" s="174"/>
      <c r="H27" s="174"/>
      <c r="I27" s="174"/>
      <c r="J27" s="2"/>
    </row>
    <row r="28" spans="1:10" ht="12.75" customHeight="1" x14ac:dyDescent="0.25">
      <c r="A28" s="1" t="s">
        <v>6</v>
      </c>
      <c r="B28" s="174" t="s">
        <v>31</v>
      </c>
      <c r="C28" s="174"/>
      <c r="D28" s="174"/>
      <c r="E28" s="174"/>
      <c r="F28" s="174"/>
      <c r="G28" s="174"/>
      <c r="H28" s="174"/>
      <c r="I28" s="4">
        <v>0</v>
      </c>
      <c r="J28" s="2">
        <f>ROUND(I28*J23,2)</f>
        <v>0</v>
      </c>
    </row>
    <row r="29" spans="1:10" ht="15.75" customHeight="1" x14ac:dyDescent="0.25">
      <c r="A29" s="184" t="s">
        <v>32</v>
      </c>
      <c r="B29" s="184"/>
      <c r="C29" s="184"/>
      <c r="D29" s="184"/>
      <c r="E29" s="184"/>
      <c r="F29" s="184"/>
      <c r="G29" s="184"/>
      <c r="H29" s="184"/>
      <c r="I29" s="184"/>
      <c r="J29" s="5">
        <f>SUM(J23:J28)</f>
        <v>1636.79</v>
      </c>
    </row>
    <row r="30" spans="1:10" ht="13" x14ac:dyDescent="0.25">
      <c r="A30" s="177"/>
      <c r="B30" s="177"/>
      <c r="C30" s="177"/>
      <c r="D30" s="177"/>
      <c r="E30" s="177"/>
      <c r="F30" s="177"/>
      <c r="G30" s="177"/>
      <c r="H30" s="177"/>
      <c r="I30" s="177"/>
      <c r="J30" s="177"/>
    </row>
    <row r="31" spans="1:10" ht="16.149999999999999" customHeight="1" x14ac:dyDescent="0.25">
      <c r="A31" s="187" t="s">
        <v>33</v>
      </c>
      <c r="B31" s="187"/>
      <c r="C31" s="187"/>
      <c r="D31" s="187"/>
      <c r="E31" s="187"/>
      <c r="F31" s="187"/>
      <c r="G31" s="187"/>
      <c r="H31" s="187"/>
      <c r="I31" s="187"/>
      <c r="J31" s="187"/>
    </row>
    <row r="32" spans="1:10" ht="14" x14ac:dyDescent="0.25">
      <c r="A32" s="189" t="s">
        <v>34</v>
      </c>
      <c r="B32" s="189"/>
      <c r="C32" s="189"/>
      <c r="D32" s="189"/>
      <c r="E32" s="189"/>
      <c r="F32" s="189"/>
      <c r="G32" s="189"/>
      <c r="H32" s="189"/>
      <c r="I32" s="189"/>
      <c r="J32" s="189"/>
    </row>
    <row r="33" spans="1:10" ht="14" x14ac:dyDescent="0.25">
      <c r="A33" s="6" t="s">
        <v>35</v>
      </c>
      <c r="B33" s="190" t="s">
        <v>36</v>
      </c>
      <c r="C33" s="190"/>
      <c r="D33" s="190"/>
      <c r="E33" s="190"/>
      <c r="F33" s="190"/>
      <c r="G33" s="190"/>
      <c r="H33" s="190"/>
      <c r="I33" s="190"/>
      <c r="J33" s="7" t="s">
        <v>37</v>
      </c>
    </row>
    <row r="34" spans="1:10" ht="27.65" customHeight="1" x14ac:dyDescent="0.25">
      <c r="A34" s="8" t="s">
        <v>4</v>
      </c>
      <c r="B34" s="174" t="s">
        <v>38</v>
      </c>
      <c r="C34" s="174"/>
      <c r="D34" s="174"/>
      <c r="E34" s="174"/>
      <c r="F34" s="174"/>
      <c r="G34" s="174"/>
      <c r="H34" s="174"/>
      <c r="I34" s="9">
        <v>8.3299999999999999E-2</v>
      </c>
      <c r="J34" s="10">
        <f>ROUND($J$29*I34,2)</f>
        <v>136.34</v>
      </c>
    </row>
    <row r="35" spans="1:10" ht="36.25" customHeight="1" x14ac:dyDescent="0.25">
      <c r="A35" s="8" t="s">
        <v>6</v>
      </c>
      <c r="B35" s="191" t="s">
        <v>39</v>
      </c>
      <c r="C35" s="191"/>
      <c r="D35" s="191"/>
      <c r="E35" s="191"/>
      <c r="F35" s="191"/>
      <c r="G35" s="191"/>
      <c r="H35" s="191"/>
      <c r="I35" s="11">
        <v>3.0249999999999999E-2</v>
      </c>
      <c r="J35" s="10">
        <f>ROUND($J$29*I35,2)</f>
        <v>49.51</v>
      </c>
    </row>
    <row r="36" spans="1:10" ht="13" x14ac:dyDescent="0.25">
      <c r="A36" s="192" t="s">
        <v>40</v>
      </c>
      <c r="B36" s="192"/>
      <c r="C36" s="192"/>
      <c r="D36" s="192"/>
      <c r="E36" s="192"/>
      <c r="F36" s="192"/>
      <c r="G36" s="192"/>
      <c r="H36" s="192"/>
      <c r="I36" s="192"/>
      <c r="J36" s="10">
        <f>SUM(J34+J35)</f>
        <v>185.85</v>
      </c>
    </row>
    <row r="37" spans="1:10" ht="13" x14ac:dyDescent="0.3">
      <c r="A37" s="12" t="s">
        <v>9</v>
      </c>
      <c r="B37" s="185" t="s">
        <v>41</v>
      </c>
      <c r="C37" s="185"/>
      <c r="D37" s="185"/>
      <c r="E37" s="185"/>
      <c r="F37" s="185"/>
      <c r="G37" s="185"/>
      <c r="H37" s="185"/>
      <c r="I37" s="185"/>
      <c r="J37" s="13">
        <f>ROUND(I50*J36,2)</f>
        <v>68.39</v>
      </c>
    </row>
    <row r="38" spans="1:10" ht="13" x14ac:dyDescent="0.25">
      <c r="A38" s="186" t="s">
        <v>40</v>
      </c>
      <c r="B38" s="186"/>
      <c r="C38" s="186"/>
      <c r="D38" s="186"/>
      <c r="E38" s="186"/>
      <c r="F38" s="186"/>
      <c r="G38" s="186"/>
      <c r="H38" s="186"/>
      <c r="I38" s="186"/>
      <c r="J38" s="14">
        <f>J36+J37</f>
        <v>254.24</v>
      </c>
    </row>
    <row r="39" spans="1:10" ht="13" x14ac:dyDescent="0.25">
      <c r="A39" s="177"/>
      <c r="B39" s="177"/>
      <c r="C39" s="177"/>
      <c r="D39" s="177"/>
      <c r="E39" s="177"/>
      <c r="F39" s="177"/>
      <c r="G39" s="177"/>
      <c r="H39" s="177"/>
      <c r="I39" s="177"/>
      <c r="J39" s="177"/>
    </row>
    <row r="40" spans="1:10" ht="30.4" customHeight="1" x14ac:dyDescent="0.25">
      <c r="A40" s="187" t="s">
        <v>42</v>
      </c>
      <c r="B40" s="187"/>
      <c r="C40" s="187"/>
      <c r="D40" s="187"/>
      <c r="E40" s="187"/>
      <c r="F40" s="187"/>
      <c r="G40" s="187"/>
      <c r="H40" s="187"/>
      <c r="I40" s="187"/>
      <c r="J40" s="187"/>
    </row>
    <row r="41" spans="1:10" ht="30.4" customHeight="1" x14ac:dyDescent="0.25">
      <c r="A41" s="154" t="s">
        <v>43</v>
      </c>
      <c r="B41" s="188" t="s">
        <v>44</v>
      </c>
      <c r="C41" s="188"/>
      <c r="D41" s="188"/>
      <c r="E41" s="188"/>
      <c r="F41" s="188"/>
      <c r="G41" s="188"/>
      <c r="H41" s="188"/>
      <c r="I41" s="167" t="s">
        <v>45</v>
      </c>
      <c r="J41" s="155" t="s">
        <v>46</v>
      </c>
    </row>
    <row r="42" spans="1:10" ht="13" x14ac:dyDescent="0.25">
      <c r="A42" s="8" t="s">
        <v>4</v>
      </c>
      <c r="B42" s="185" t="s">
        <v>47</v>
      </c>
      <c r="C42" s="185"/>
      <c r="D42" s="185"/>
      <c r="E42" s="185"/>
      <c r="F42" s="185"/>
      <c r="G42" s="185"/>
      <c r="H42" s="185"/>
      <c r="I42" s="15">
        <v>0.2</v>
      </c>
      <c r="J42" s="16">
        <f t="shared" ref="J42:J49" si="0">ROUND($J$29*I42,2)</f>
        <v>327.36</v>
      </c>
    </row>
    <row r="43" spans="1:10" ht="13" x14ac:dyDescent="0.25">
      <c r="A43" s="8" t="s">
        <v>6</v>
      </c>
      <c r="B43" s="185" t="s">
        <v>48</v>
      </c>
      <c r="C43" s="185"/>
      <c r="D43" s="185"/>
      <c r="E43" s="185"/>
      <c r="F43" s="185"/>
      <c r="G43" s="185"/>
      <c r="H43" s="185"/>
      <c r="I43" s="15">
        <v>2.5000000000000001E-2</v>
      </c>
      <c r="J43" s="16">
        <f t="shared" si="0"/>
        <v>40.92</v>
      </c>
    </row>
    <row r="44" spans="1:10" ht="12.75" customHeight="1" x14ac:dyDescent="0.25">
      <c r="A44" s="8" t="s">
        <v>9</v>
      </c>
      <c r="B44" s="174" t="s">
        <v>137</v>
      </c>
      <c r="C44" s="174"/>
      <c r="D44" s="174"/>
      <c r="E44" s="17" t="s">
        <v>50</v>
      </c>
      <c r="F44" s="18">
        <v>0.03</v>
      </c>
      <c r="G44" s="17" t="s">
        <v>51</v>
      </c>
      <c r="H44" s="19">
        <v>1</v>
      </c>
      <c r="I44" s="169">
        <v>0.03</v>
      </c>
      <c r="J44" s="16">
        <f t="shared" si="0"/>
        <v>49.1</v>
      </c>
    </row>
    <row r="45" spans="1:10" ht="13" x14ac:dyDescent="0.25">
      <c r="A45" s="8" t="s">
        <v>11</v>
      </c>
      <c r="B45" s="185" t="s">
        <v>52</v>
      </c>
      <c r="C45" s="185"/>
      <c r="D45" s="185"/>
      <c r="E45" s="185"/>
      <c r="F45" s="185"/>
      <c r="G45" s="185"/>
      <c r="H45" s="185"/>
      <c r="I45" s="15">
        <v>1.4999999999999999E-2</v>
      </c>
      <c r="J45" s="16">
        <f t="shared" si="0"/>
        <v>24.55</v>
      </c>
    </row>
    <row r="46" spans="1:10" ht="13" x14ac:dyDescent="0.25">
      <c r="A46" s="8" t="s">
        <v>29</v>
      </c>
      <c r="B46" s="185" t="s">
        <v>53</v>
      </c>
      <c r="C46" s="185"/>
      <c r="D46" s="185"/>
      <c r="E46" s="185"/>
      <c r="F46" s="185"/>
      <c r="G46" s="185"/>
      <c r="H46" s="185"/>
      <c r="I46" s="15">
        <v>0.01</v>
      </c>
      <c r="J46" s="16">
        <f t="shared" si="0"/>
        <v>16.37</v>
      </c>
    </row>
    <row r="47" spans="1:10" ht="13" x14ac:dyDescent="0.25">
      <c r="A47" s="8" t="s">
        <v>54</v>
      </c>
      <c r="B47" s="185" t="s">
        <v>55</v>
      </c>
      <c r="C47" s="185"/>
      <c r="D47" s="185"/>
      <c r="E47" s="185"/>
      <c r="F47" s="185"/>
      <c r="G47" s="185"/>
      <c r="H47" s="185"/>
      <c r="I47" s="15">
        <v>6.0000000000000001E-3</v>
      </c>
      <c r="J47" s="16">
        <f t="shared" si="0"/>
        <v>9.82</v>
      </c>
    </row>
    <row r="48" spans="1:10" ht="13" x14ac:dyDescent="0.25">
      <c r="A48" s="8" t="s">
        <v>56</v>
      </c>
      <c r="B48" s="185" t="s">
        <v>57</v>
      </c>
      <c r="C48" s="185"/>
      <c r="D48" s="185"/>
      <c r="E48" s="185"/>
      <c r="F48" s="185"/>
      <c r="G48" s="185"/>
      <c r="H48" s="185"/>
      <c r="I48" s="15">
        <v>2E-3</v>
      </c>
      <c r="J48" s="16">
        <f t="shared" si="0"/>
        <v>3.27</v>
      </c>
    </row>
    <row r="49" spans="1:10" ht="13" x14ac:dyDescent="0.25">
      <c r="A49" s="8" t="s">
        <v>58</v>
      </c>
      <c r="B49" s="185" t="s">
        <v>59</v>
      </c>
      <c r="C49" s="185"/>
      <c r="D49" s="185"/>
      <c r="E49" s="185"/>
      <c r="F49" s="185"/>
      <c r="G49" s="185"/>
      <c r="H49" s="185"/>
      <c r="I49" s="15">
        <v>0.08</v>
      </c>
      <c r="J49" s="16">
        <f t="shared" si="0"/>
        <v>130.94</v>
      </c>
    </row>
    <row r="50" spans="1:10" ht="13" x14ac:dyDescent="0.25">
      <c r="A50" s="186" t="s">
        <v>40</v>
      </c>
      <c r="B50" s="186"/>
      <c r="C50" s="186"/>
      <c r="D50" s="186"/>
      <c r="E50" s="186"/>
      <c r="F50" s="186"/>
      <c r="G50" s="186"/>
      <c r="H50" s="186"/>
      <c r="I50" s="168">
        <f>SUM(I42:I49)</f>
        <v>0.36800000000000005</v>
      </c>
      <c r="J50" s="14">
        <f>SUM(J42:J49)</f>
        <v>602.33000000000004</v>
      </c>
    </row>
    <row r="51" spans="1:10" ht="13" x14ac:dyDescent="0.25">
      <c r="A51" s="177"/>
      <c r="B51" s="177"/>
      <c r="C51" s="177"/>
      <c r="D51" s="177"/>
      <c r="E51" s="177"/>
      <c r="F51" s="177"/>
      <c r="G51" s="177"/>
      <c r="H51" s="177"/>
      <c r="I51" s="177"/>
      <c r="J51" s="177"/>
    </row>
    <row r="52" spans="1:10" ht="16.149999999999999" customHeight="1" x14ac:dyDescent="0.25">
      <c r="A52" s="187" t="s">
        <v>60</v>
      </c>
      <c r="B52" s="187"/>
      <c r="C52" s="187"/>
      <c r="D52" s="187"/>
      <c r="E52" s="187"/>
      <c r="F52" s="187"/>
      <c r="G52" s="187"/>
      <c r="H52" s="187"/>
      <c r="I52" s="187"/>
      <c r="J52" s="187"/>
    </row>
    <row r="53" spans="1:10" ht="16.149999999999999" customHeight="1" x14ac:dyDescent="0.25">
      <c r="A53" s="154" t="s">
        <v>61</v>
      </c>
      <c r="B53" s="188" t="s">
        <v>62</v>
      </c>
      <c r="C53" s="188"/>
      <c r="D53" s="188"/>
      <c r="E53" s="188"/>
      <c r="F53" s="188"/>
      <c r="G53" s="188"/>
      <c r="H53" s="188"/>
      <c r="I53" s="188"/>
      <c r="J53" s="155" t="s">
        <v>37</v>
      </c>
    </row>
    <row r="54" spans="1:10" ht="13" x14ac:dyDescent="0.25">
      <c r="A54" s="8" t="s">
        <v>4</v>
      </c>
      <c r="B54" s="185" t="s">
        <v>193</v>
      </c>
      <c r="C54" s="185"/>
      <c r="D54" s="185"/>
      <c r="E54" s="185"/>
      <c r="F54" s="185"/>
      <c r="G54" s="185"/>
      <c r="H54" s="185"/>
      <c r="I54" s="185"/>
      <c r="J54" s="115">
        <f>IF(ROUND((I57*I55*I56)-(J23*0.06),2)&lt;0,0,ROUND((I57*I55*I56)-(J23*0.06),2))*1+(I55*I56*21.726-0.06*J23)*0</f>
        <v>99.79</v>
      </c>
    </row>
    <row r="55" spans="1:10" ht="13" x14ac:dyDescent="0.25">
      <c r="A55" s="8"/>
      <c r="B55" s="194" t="s">
        <v>216</v>
      </c>
      <c r="C55" s="194"/>
      <c r="D55" s="194"/>
      <c r="E55" s="194"/>
      <c r="F55" s="194"/>
      <c r="G55" s="194"/>
      <c r="H55" s="194"/>
      <c r="I55" s="20">
        <v>4.5</v>
      </c>
      <c r="J55" s="158" t="s">
        <v>63</v>
      </c>
    </row>
    <row r="56" spans="1:10" ht="13" x14ac:dyDescent="0.25">
      <c r="A56" s="8"/>
      <c r="B56" s="194" t="s">
        <v>217</v>
      </c>
      <c r="C56" s="194"/>
      <c r="D56" s="194"/>
      <c r="E56" s="194"/>
      <c r="F56" s="194"/>
      <c r="G56" s="194"/>
      <c r="H56" s="194"/>
      <c r="I56" s="21">
        <v>2</v>
      </c>
      <c r="J56" s="158" t="s">
        <v>63</v>
      </c>
    </row>
    <row r="57" spans="1:10" ht="13" x14ac:dyDescent="0.25">
      <c r="A57" s="8"/>
      <c r="B57" s="194" t="s">
        <v>218</v>
      </c>
      <c r="C57" s="194"/>
      <c r="D57" s="194"/>
      <c r="E57" s="194"/>
      <c r="F57" s="194"/>
      <c r="G57" s="194"/>
      <c r="H57" s="194"/>
      <c r="I57" s="22">
        <v>22</v>
      </c>
      <c r="J57" s="158" t="s">
        <v>63</v>
      </c>
    </row>
    <row r="58" spans="1:10" ht="13" x14ac:dyDescent="0.25">
      <c r="A58" s="8" t="s">
        <v>6</v>
      </c>
      <c r="B58" s="185" t="s">
        <v>197</v>
      </c>
      <c r="C58" s="185"/>
      <c r="D58" s="185"/>
      <c r="E58" s="185"/>
      <c r="F58" s="185"/>
      <c r="G58" s="185"/>
      <c r="H58" s="185"/>
      <c r="I58" s="185"/>
      <c r="J58" s="16">
        <f>ROUND(I60*I59*(1-0.18),2)*1+ROUND(21.726*6*(1-0.18),2)*0</f>
        <v>0</v>
      </c>
    </row>
    <row r="59" spans="1:10" ht="13" x14ac:dyDescent="0.25">
      <c r="A59" s="8"/>
      <c r="B59" s="194" t="s">
        <v>307</v>
      </c>
      <c r="C59" s="194"/>
      <c r="D59" s="194"/>
      <c r="E59" s="194"/>
      <c r="F59" s="194"/>
      <c r="G59" s="194"/>
      <c r="H59" s="194"/>
      <c r="I59" s="20">
        <v>0</v>
      </c>
      <c r="J59" s="158" t="s">
        <v>63</v>
      </c>
    </row>
    <row r="60" spans="1:10" ht="13" x14ac:dyDescent="0.25">
      <c r="A60" s="23"/>
      <c r="B60" s="194" t="s">
        <v>219</v>
      </c>
      <c r="C60" s="194"/>
      <c r="D60" s="194"/>
      <c r="E60" s="194"/>
      <c r="F60" s="194"/>
      <c r="G60" s="194"/>
      <c r="H60" s="194"/>
      <c r="I60" s="24">
        <v>22</v>
      </c>
      <c r="J60" s="158" t="s">
        <v>63</v>
      </c>
    </row>
    <row r="61" spans="1:10" ht="27.65" customHeight="1" x14ac:dyDescent="0.25">
      <c r="A61" s="8" t="s">
        <v>9</v>
      </c>
      <c r="B61" s="193" t="s">
        <v>202</v>
      </c>
      <c r="C61" s="193"/>
      <c r="D61" s="193"/>
      <c r="E61" s="193"/>
      <c r="F61" s="193"/>
      <c r="G61" s="193"/>
      <c r="H61" s="193"/>
      <c r="I61" s="193"/>
      <c r="J61" s="16">
        <v>0</v>
      </c>
    </row>
    <row r="62" spans="1:10" ht="27.65" customHeight="1" x14ac:dyDescent="0.25">
      <c r="A62" s="8" t="s">
        <v>11</v>
      </c>
      <c r="B62" s="174" t="s">
        <v>196</v>
      </c>
      <c r="C62" s="174"/>
      <c r="D62" s="174"/>
      <c r="E62" s="174"/>
      <c r="F62" s="174"/>
      <c r="G62" s="174"/>
      <c r="H62" s="174"/>
      <c r="I62" s="174"/>
      <c r="J62" s="25">
        <v>32.5</v>
      </c>
    </row>
    <row r="63" spans="1:10" ht="13" x14ac:dyDescent="0.25">
      <c r="A63" s="186" t="s">
        <v>32</v>
      </c>
      <c r="B63" s="186"/>
      <c r="C63" s="186"/>
      <c r="D63" s="186"/>
      <c r="E63" s="186"/>
      <c r="F63" s="186"/>
      <c r="G63" s="186"/>
      <c r="H63" s="186"/>
      <c r="I63" s="186"/>
      <c r="J63" s="14">
        <f>SUM(J54:J62)</f>
        <v>132.29000000000002</v>
      </c>
    </row>
    <row r="64" spans="1:10" ht="13" x14ac:dyDescent="0.25">
      <c r="A64" s="177"/>
      <c r="B64" s="177"/>
      <c r="C64" s="177"/>
      <c r="D64" s="177"/>
      <c r="E64" s="177"/>
      <c r="F64" s="177"/>
      <c r="G64" s="177"/>
      <c r="H64" s="177"/>
      <c r="I64" s="177"/>
      <c r="J64" s="177"/>
    </row>
    <row r="65" spans="1:13" ht="16.149999999999999" customHeight="1" x14ac:dyDescent="0.25">
      <c r="A65" s="187" t="s">
        <v>64</v>
      </c>
      <c r="B65" s="187"/>
      <c r="C65" s="187"/>
      <c r="D65" s="187"/>
      <c r="E65" s="187"/>
      <c r="F65" s="187"/>
      <c r="G65" s="187"/>
      <c r="H65" s="187"/>
      <c r="I65" s="187"/>
      <c r="J65" s="187"/>
    </row>
    <row r="66" spans="1:13" ht="16.149999999999999" customHeight="1" x14ac:dyDescent="0.25">
      <c r="A66" s="155">
        <v>2</v>
      </c>
      <c r="B66" s="183" t="s">
        <v>65</v>
      </c>
      <c r="C66" s="183"/>
      <c r="D66" s="183"/>
      <c r="E66" s="183"/>
      <c r="F66" s="183"/>
      <c r="G66" s="183"/>
      <c r="H66" s="183"/>
      <c r="I66" s="183"/>
      <c r="J66" s="155" t="s">
        <v>37</v>
      </c>
    </row>
    <row r="67" spans="1:13" ht="14.65" customHeight="1" x14ac:dyDescent="0.25">
      <c r="A67" s="1" t="s">
        <v>35</v>
      </c>
      <c r="B67" s="1"/>
      <c r="C67" s="174" t="s">
        <v>66</v>
      </c>
      <c r="D67" s="174"/>
      <c r="E67" s="174"/>
      <c r="F67" s="174"/>
      <c r="G67" s="174"/>
      <c r="H67" s="174"/>
      <c r="I67" s="174"/>
      <c r="J67" s="26">
        <f>J38</f>
        <v>254.24</v>
      </c>
    </row>
    <row r="68" spans="1:13" ht="14.65" customHeight="1" x14ac:dyDescent="0.25">
      <c r="A68" s="1" t="s">
        <v>43</v>
      </c>
      <c r="B68" s="1"/>
      <c r="C68" s="174" t="s">
        <v>44</v>
      </c>
      <c r="D68" s="174"/>
      <c r="E68" s="174"/>
      <c r="F68" s="174"/>
      <c r="G68" s="174"/>
      <c r="H68" s="174"/>
      <c r="I68" s="174"/>
      <c r="J68" s="26">
        <f>J50</f>
        <v>602.33000000000004</v>
      </c>
    </row>
    <row r="69" spans="1:13" ht="14.65" customHeight="1" x14ac:dyDescent="0.25">
      <c r="A69" s="1" t="s">
        <v>61</v>
      </c>
      <c r="B69" s="1"/>
      <c r="C69" s="174" t="s">
        <v>62</v>
      </c>
      <c r="D69" s="174"/>
      <c r="E69" s="174"/>
      <c r="F69" s="174"/>
      <c r="G69" s="174"/>
      <c r="H69" s="174"/>
      <c r="I69" s="174"/>
      <c r="J69" s="146">
        <f>J63</f>
        <v>132.29000000000002</v>
      </c>
    </row>
    <row r="70" spans="1:13" ht="14.65" customHeight="1" x14ac:dyDescent="0.25">
      <c r="A70" s="184" t="s">
        <v>40</v>
      </c>
      <c r="B70" s="184"/>
      <c r="C70" s="184"/>
      <c r="D70" s="184"/>
      <c r="E70" s="184"/>
      <c r="F70" s="184"/>
      <c r="G70" s="184"/>
      <c r="H70" s="184"/>
      <c r="I70" s="184"/>
      <c r="J70" s="27">
        <f>SUM(J67+J68+J69)</f>
        <v>988.86000000000013</v>
      </c>
    </row>
    <row r="71" spans="1:13" ht="13.5" thickBot="1" x14ac:dyDescent="0.3">
      <c r="A71" s="177"/>
      <c r="B71" s="177"/>
      <c r="C71" s="177"/>
      <c r="D71" s="177"/>
      <c r="E71" s="177"/>
      <c r="F71" s="177"/>
      <c r="G71" s="177"/>
      <c r="H71" s="177"/>
      <c r="I71" s="177"/>
      <c r="J71" s="177"/>
    </row>
    <row r="72" spans="1:13" ht="16.149999999999999" customHeight="1" thickBot="1" x14ac:dyDescent="0.3">
      <c r="A72" s="187" t="s">
        <v>67</v>
      </c>
      <c r="B72" s="187"/>
      <c r="C72" s="187"/>
      <c r="D72" s="187"/>
      <c r="E72" s="187"/>
      <c r="F72" s="187"/>
      <c r="G72" s="187"/>
      <c r="H72" s="187"/>
      <c r="I72" s="187"/>
      <c r="J72" s="187"/>
      <c r="L72" s="214" t="s">
        <v>68</v>
      </c>
      <c r="M72" s="215"/>
    </row>
    <row r="73" spans="1:13" ht="16.149999999999999" customHeight="1" thickBot="1" x14ac:dyDescent="0.3">
      <c r="A73" s="154">
        <v>3</v>
      </c>
      <c r="B73" s="183" t="s">
        <v>69</v>
      </c>
      <c r="C73" s="183"/>
      <c r="D73" s="183"/>
      <c r="E73" s="183"/>
      <c r="F73" s="183"/>
      <c r="G73" s="183"/>
      <c r="H73" s="183"/>
      <c r="I73" s="183"/>
      <c r="J73" s="154" t="s">
        <v>70</v>
      </c>
      <c r="L73" s="93" t="s">
        <v>71</v>
      </c>
      <c r="M73" s="84" t="s">
        <v>72</v>
      </c>
    </row>
    <row r="74" spans="1:13" ht="46.5" customHeight="1" x14ac:dyDescent="0.25">
      <c r="A74" s="8" t="s">
        <v>4</v>
      </c>
      <c r="B74" s="174" t="s">
        <v>198</v>
      </c>
      <c r="C74" s="174"/>
      <c r="D74" s="174"/>
      <c r="E74" s="174"/>
      <c r="F74" s="174"/>
      <c r="G74" s="174"/>
      <c r="H74" s="174"/>
      <c r="I74" s="174"/>
      <c r="J74" s="16">
        <f>ROUND((($J$29/12)+($J$34/12)+($J$29/12/12)+($J$35/12))*(30/30)*0.05,2)</f>
        <v>8.16</v>
      </c>
      <c r="L74" s="92" t="s">
        <v>74</v>
      </c>
      <c r="M74" s="92" t="s">
        <v>75</v>
      </c>
    </row>
    <row r="75" spans="1:13" ht="14.65" customHeight="1" thickBot="1" x14ac:dyDescent="0.3">
      <c r="A75" s="8" t="s">
        <v>6</v>
      </c>
      <c r="B75" s="174" t="s">
        <v>76</v>
      </c>
      <c r="C75" s="174"/>
      <c r="D75" s="174"/>
      <c r="E75" s="174"/>
      <c r="F75" s="174"/>
      <c r="G75" s="174"/>
      <c r="H75" s="174"/>
      <c r="I75" s="174"/>
      <c r="J75" s="16">
        <f>ROUND($J$74*I49,2)</f>
        <v>0.65</v>
      </c>
      <c r="L75" s="86"/>
      <c r="M75" s="86"/>
    </row>
    <row r="76" spans="1:13" ht="36.25" customHeight="1" thickBot="1" x14ac:dyDescent="0.3">
      <c r="A76" s="112" t="s">
        <v>9</v>
      </c>
      <c r="B76" s="174" t="s">
        <v>305</v>
      </c>
      <c r="C76" s="174"/>
      <c r="D76" s="174"/>
      <c r="E76" s="174"/>
      <c r="F76" s="174"/>
      <c r="G76" s="174"/>
      <c r="H76" s="174"/>
      <c r="I76" s="28">
        <v>1.9E-3</v>
      </c>
      <c r="J76" s="16">
        <f>ROUND($J$29*I76,2)</f>
        <v>3.11</v>
      </c>
      <c r="K76" s="94"/>
      <c r="L76" s="87" t="s">
        <v>77</v>
      </c>
      <c r="M76" s="87" t="s">
        <v>78</v>
      </c>
    </row>
    <row r="77" spans="1:13" ht="27.75" customHeight="1" x14ac:dyDescent="0.25">
      <c r="A77" s="112" t="s">
        <v>11</v>
      </c>
      <c r="B77" s="193" t="s">
        <v>199</v>
      </c>
      <c r="C77" s="193"/>
      <c r="D77" s="193"/>
      <c r="E77" s="193"/>
      <c r="F77" s="193"/>
      <c r="G77" s="193"/>
      <c r="H77" s="193"/>
      <c r="I77" s="193"/>
      <c r="J77" s="16">
        <f>(J29/30*7)/12*0.9</f>
        <v>28.643825</v>
      </c>
      <c r="L77" s="88"/>
      <c r="M77" s="88"/>
    </row>
    <row r="78" spans="1:13" ht="14.65" customHeight="1" x14ac:dyDescent="0.25">
      <c r="A78" s="112" t="s">
        <v>29</v>
      </c>
      <c r="B78" s="174" t="s">
        <v>79</v>
      </c>
      <c r="C78" s="174"/>
      <c r="D78" s="174"/>
      <c r="E78" s="174"/>
      <c r="F78" s="174"/>
      <c r="G78" s="174"/>
      <c r="H78" s="174"/>
      <c r="I78" s="174"/>
      <c r="J78" s="16">
        <f>ROUND($I$50*J77,2)</f>
        <v>10.54</v>
      </c>
      <c r="L78" s="89" t="s">
        <v>80</v>
      </c>
      <c r="M78" s="89" t="s">
        <v>81</v>
      </c>
    </row>
    <row r="79" spans="1:13" ht="36.25" customHeight="1" thickBot="1" x14ac:dyDescent="0.3">
      <c r="A79" s="112" t="s">
        <v>54</v>
      </c>
      <c r="B79" s="174" t="s">
        <v>304</v>
      </c>
      <c r="C79" s="174"/>
      <c r="D79" s="174"/>
      <c r="E79" s="174"/>
      <c r="F79" s="174"/>
      <c r="G79" s="174"/>
      <c r="H79" s="174"/>
      <c r="I79" s="28">
        <v>3.8100000000000002E-2</v>
      </c>
      <c r="J79" s="16">
        <f>ROUND($J$29*I79,2)</f>
        <v>62.36</v>
      </c>
      <c r="K79" s="94"/>
      <c r="L79" s="86"/>
      <c r="M79" s="86"/>
    </row>
    <row r="80" spans="1:13" ht="13.5" thickBot="1" x14ac:dyDescent="0.3">
      <c r="A80" s="186" t="s">
        <v>40</v>
      </c>
      <c r="B80" s="186"/>
      <c r="C80" s="186"/>
      <c r="D80" s="186"/>
      <c r="E80" s="186"/>
      <c r="F80" s="186"/>
      <c r="G80" s="186"/>
      <c r="H80" s="186"/>
      <c r="I80" s="186"/>
      <c r="J80" s="14">
        <f>SUM(J74:J79)</f>
        <v>113.463825</v>
      </c>
      <c r="L80" s="87" t="s">
        <v>82</v>
      </c>
      <c r="M80" s="87" t="s">
        <v>83</v>
      </c>
    </row>
    <row r="81" spans="1:13" ht="13.5" thickBot="1" x14ac:dyDescent="0.3">
      <c r="A81" s="177"/>
      <c r="B81" s="177"/>
      <c r="C81" s="177"/>
      <c r="D81" s="177"/>
      <c r="E81" s="177"/>
      <c r="F81" s="177"/>
      <c r="G81" s="177"/>
      <c r="H81" s="177"/>
      <c r="I81" s="177"/>
      <c r="J81" s="177"/>
      <c r="L81" s="90"/>
      <c r="M81" s="90"/>
    </row>
    <row r="82" spans="1:13" ht="16.149999999999999" customHeight="1" thickBot="1" x14ac:dyDescent="0.3">
      <c r="A82" s="187" t="s">
        <v>84</v>
      </c>
      <c r="B82" s="187"/>
      <c r="C82" s="187"/>
      <c r="D82" s="187"/>
      <c r="E82" s="187"/>
      <c r="F82" s="187"/>
      <c r="G82" s="187"/>
      <c r="H82" s="187"/>
      <c r="I82" s="187"/>
      <c r="J82" s="187"/>
      <c r="L82" s="91" t="s">
        <v>85</v>
      </c>
      <c r="M82" s="91" t="s">
        <v>86</v>
      </c>
    </row>
    <row r="83" spans="1:13" ht="28" customHeight="1" x14ac:dyDescent="0.25">
      <c r="A83" s="199" t="s">
        <v>87</v>
      </c>
      <c r="B83" s="199"/>
      <c r="C83" s="199"/>
      <c r="D83" s="199"/>
      <c r="E83" s="199"/>
      <c r="F83" s="199"/>
      <c r="G83" s="199"/>
      <c r="H83" s="199"/>
      <c r="I83" s="199"/>
      <c r="J83" s="29">
        <f>J86+J29+J34+J35</f>
        <v>1971.1799999999998</v>
      </c>
    </row>
    <row r="84" spans="1:13" ht="14.65" customHeight="1" x14ac:dyDescent="0.25">
      <c r="A84" s="200"/>
      <c r="B84" s="200"/>
      <c r="C84" s="200"/>
      <c r="D84" s="200"/>
      <c r="E84" s="200"/>
      <c r="F84" s="200"/>
      <c r="G84" s="200"/>
      <c r="H84" s="200"/>
      <c r="I84" s="200"/>
      <c r="J84" s="200"/>
    </row>
    <row r="85" spans="1:13" ht="14" x14ac:dyDescent="0.3">
      <c r="A85" s="30" t="s">
        <v>88</v>
      </c>
      <c r="B85" s="188" t="s">
        <v>89</v>
      </c>
      <c r="C85" s="188"/>
      <c r="D85" s="188"/>
      <c r="E85" s="188"/>
      <c r="F85" s="188"/>
      <c r="G85" s="188"/>
      <c r="H85" s="188"/>
      <c r="I85" s="188"/>
      <c r="J85" s="30" t="s">
        <v>37</v>
      </c>
    </row>
    <row r="86" spans="1:13" ht="12.75" customHeight="1" x14ac:dyDescent="0.3">
      <c r="A86" s="12" t="s">
        <v>4</v>
      </c>
      <c r="B86" s="174" t="s">
        <v>184</v>
      </c>
      <c r="C86" s="174"/>
      <c r="D86" s="174"/>
      <c r="E86" s="174"/>
      <c r="F86" s="174"/>
      <c r="G86" s="174"/>
      <c r="H86" s="174"/>
      <c r="I86" s="11">
        <v>9.0749999999999997E-2</v>
      </c>
      <c r="J86" s="16">
        <f>ROUND(($J$29*I86),2)</f>
        <v>148.54</v>
      </c>
    </row>
    <row r="87" spans="1:13" ht="13" x14ac:dyDescent="0.3">
      <c r="A87" s="12" t="s">
        <v>6</v>
      </c>
      <c r="B87" s="198" t="s">
        <v>194</v>
      </c>
      <c r="C87" s="198"/>
      <c r="D87" s="198"/>
      <c r="E87" s="198"/>
      <c r="F87" s="198"/>
      <c r="G87" s="198"/>
      <c r="H87" s="198"/>
      <c r="I87" s="198"/>
      <c r="J87" s="32">
        <f>ROUND((($J$83/30)*2.96)/12,2)</f>
        <v>16.21</v>
      </c>
    </row>
    <row r="88" spans="1:13" ht="13" x14ac:dyDescent="0.3">
      <c r="A88" s="12" t="s">
        <v>9</v>
      </c>
      <c r="B88" s="185" t="s">
        <v>186</v>
      </c>
      <c r="C88" s="185"/>
      <c r="D88" s="185"/>
      <c r="E88" s="185"/>
      <c r="F88" s="185"/>
      <c r="G88" s="185"/>
      <c r="H88" s="185"/>
      <c r="I88" s="185"/>
      <c r="J88" s="32">
        <f>ROUND((($J$83/30)*5)/12*0.015,2)</f>
        <v>0.41</v>
      </c>
    </row>
    <row r="89" spans="1:13" ht="13" x14ac:dyDescent="0.3">
      <c r="A89" s="12" t="s">
        <v>11</v>
      </c>
      <c r="B89" s="185" t="s">
        <v>185</v>
      </c>
      <c r="C89" s="185"/>
      <c r="D89" s="185"/>
      <c r="E89" s="185"/>
      <c r="F89" s="185"/>
      <c r="G89" s="185"/>
      <c r="H89" s="185"/>
      <c r="I89" s="185"/>
      <c r="J89" s="13">
        <f>ROUND(((($J$83/30)*15)/12)*0.0078,2)</f>
        <v>0.64</v>
      </c>
    </row>
    <row r="90" spans="1:13" ht="13" x14ac:dyDescent="0.3">
      <c r="A90" s="116" t="s">
        <v>29</v>
      </c>
      <c r="B90" s="185" t="s">
        <v>195</v>
      </c>
      <c r="C90" s="185"/>
      <c r="D90" s="185"/>
      <c r="E90" s="185"/>
      <c r="F90" s="185"/>
      <c r="G90" s="185"/>
      <c r="H90" s="185"/>
      <c r="I90" s="185"/>
      <c r="J90" s="115">
        <f>ROUND(((($J$29+$J$29/3)*4/12)/12)*0.01,2)</f>
        <v>0.61</v>
      </c>
    </row>
    <row r="91" spans="1:13" ht="13" x14ac:dyDescent="0.3">
      <c r="A91" s="33" t="s">
        <v>54</v>
      </c>
      <c r="B91" s="203" t="s">
        <v>203</v>
      </c>
      <c r="C91" s="203"/>
      <c r="D91" s="203"/>
      <c r="E91" s="203"/>
      <c r="F91" s="203"/>
      <c r="G91" s="203"/>
      <c r="H91" s="203"/>
      <c r="I91" s="203"/>
      <c r="J91" s="13">
        <f>ROUND(((($J$83/30)*5)/12),2)</f>
        <v>27.38</v>
      </c>
    </row>
    <row r="92" spans="1:13" ht="13" x14ac:dyDescent="0.3">
      <c r="A92" s="186" t="s">
        <v>40</v>
      </c>
      <c r="B92" s="186"/>
      <c r="C92" s="186"/>
      <c r="D92" s="186"/>
      <c r="E92" s="186"/>
      <c r="F92" s="186"/>
      <c r="G92" s="186"/>
      <c r="H92" s="186"/>
      <c r="I92" s="186"/>
      <c r="J92" s="34">
        <f>SUM(J86:J91)</f>
        <v>193.79</v>
      </c>
    </row>
    <row r="93" spans="1:13" ht="14.65" customHeight="1" x14ac:dyDescent="0.3">
      <c r="A93" s="12" t="s">
        <v>56</v>
      </c>
      <c r="B93" s="185" t="s">
        <v>90</v>
      </c>
      <c r="C93" s="185"/>
      <c r="D93" s="185"/>
      <c r="E93" s="185"/>
      <c r="F93" s="185"/>
      <c r="G93" s="185"/>
      <c r="H93" s="185"/>
      <c r="I93" s="185"/>
      <c r="J93" s="13">
        <f>ROUND(I50*J92,2)</f>
        <v>71.31</v>
      </c>
    </row>
    <row r="94" spans="1:13" ht="13" x14ac:dyDescent="0.25">
      <c r="A94" s="186" t="s">
        <v>40</v>
      </c>
      <c r="B94" s="186"/>
      <c r="C94" s="186"/>
      <c r="D94" s="186"/>
      <c r="E94" s="186"/>
      <c r="F94" s="186"/>
      <c r="G94" s="186"/>
      <c r="H94" s="186"/>
      <c r="I94" s="186"/>
      <c r="J94" s="14">
        <f>SUM(J92:J93)</f>
        <v>265.10000000000002</v>
      </c>
    </row>
    <row r="95" spans="1:13" ht="16.149999999999999" customHeight="1" x14ac:dyDescent="0.25">
      <c r="A95" s="187" t="s">
        <v>187</v>
      </c>
      <c r="B95" s="187"/>
      <c r="C95" s="187"/>
      <c r="D95" s="187"/>
      <c r="E95" s="187"/>
      <c r="F95" s="187"/>
      <c r="G95" s="187"/>
      <c r="H95" s="187"/>
      <c r="I95" s="187"/>
      <c r="J95" s="187"/>
    </row>
    <row r="96" spans="1:13" ht="14" x14ac:dyDescent="0.25">
      <c r="A96" s="154" t="s">
        <v>91</v>
      </c>
      <c r="B96" s="188" t="s">
        <v>92</v>
      </c>
      <c r="C96" s="188"/>
      <c r="D96" s="188"/>
      <c r="E96" s="188"/>
      <c r="F96" s="188"/>
      <c r="G96" s="188"/>
      <c r="H96" s="188"/>
      <c r="I96" s="188"/>
      <c r="J96" s="35" t="s">
        <v>37</v>
      </c>
    </row>
    <row r="97" spans="1:10" ht="13" x14ac:dyDescent="0.25">
      <c r="A97" s="8" t="s">
        <v>4</v>
      </c>
      <c r="B97" s="185" t="s">
        <v>188</v>
      </c>
      <c r="C97" s="185"/>
      <c r="D97" s="185"/>
      <c r="E97" s="185"/>
      <c r="F97" s="185"/>
      <c r="G97" s="185"/>
      <c r="H97" s="185"/>
      <c r="I97" s="185"/>
      <c r="J97" s="16">
        <v>0</v>
      </c>
    </row>
    <row r="98" spans="1:10" ht="13" x14ac:dyDescent="0.25">
      <c r="A98" s="201" t="s">
        <v>40</v>
      </c>
      <c r="B98" s="201"/>
      <c r="C98" s="201"/>
      <c r="D98" s="201"/>
      <c r="E98" s="201"/>
      <c r="F98" s="201"/>
      <c r="G98" s="201"/>
      <c r="H98" s="201"/>
      <c r="I98" s="201"/>
      <c r="J98" s="16">
        <v>0</v>
      </c>
    </row>
    <row r="99" spans="1:10" ht="13" x14ac:dyDescent="0.3">
      <c r="A99" s="12" t="s">
        <v>6</v>
      </c>
      <c r="B99" s="185" t="s">
        <v>93</v>
      </c>
      <c r="C99" s="185"/>
      <c r="D99" s="185"/>
      <c r="E99" s="185"/>
      <c r="F99" s="185"/>
      <c r="G99" s="185"/>
      <c r="H99" s="185"/>
      <c r="I99" s="185"/>
      <c r="J99" s="13">
        <f>ROUND(I50*J98,2)</f>
        <v>0</v>
      </c>
    </row>
    <row r="100" spans="1:10" ht="13" x14ac:dyDescent="0.25">
      <c r="A100" s="186" t="s">
        <v>40</v>
      </c>
      <c r="B100" s="186"/>
      <c r="C100" s="186"/>
      <c r="D100" s="186"/>
      <c r="E100" s="186"/>
      <c r="F100" s="186"/>
      <c r="G100" s="186"/>
      <c r="H100" s="186"/>
      <c r="I100" s="186"/>
      <c r="J100" s="14">
        <f>SUM(J98:J99)</f>
        <v>0</v>
      </c>
    </row>
    <row r="101" spans="1:10" ht="13" x14ac:dyDescent="0.25">
      <c r="A101" s="202"/>
      <c r="B101" s="202"/>
      <c r="C101" s="202"/>
      <c r="D101" s="202"/>
      <c r="E101" s="202"/>
      <c r="F101" s="202"/>
      <c r="G101" s="202"/>
      <c r="H101" s="202"/>
      <c r="I101" s="202"/>
      <c r="J101" s="202"/>
    </row>
    <row r="102" spans="1:10" ht="16.149999999999999" customHeight="1" x14ac:dyDescent="0.25">
      <c r="A102" s="187" t="s">
        <v>94</v>
      </c>
      <c r="B102" s="187"/>
      <c r="C102" s="187"/>
      <c r="D102" s="187"/>
      <c r="E102" s="187"/>
      <c r="F102" s="187"/>
      <c r="G102" s="187"/>
      <c r="H102" s="187"/>
      <c r="I102" s="187"/>
      <c r="J102" s="187"/>
    </row>
    <row r="103" spans="1:10" ht="16.149999999999999" customHeight="1" x14ac:dyDescent="0.25">
      <c r="A103" s="155">
        <v>4</v>
      </c>
      <c r="B103" s="183" t="s">
        <v>95</v>
      </c>
      <c r="C103" s="183"/>
      <c r="D103" s="183"/>
      <c r="E103" s="183"/>
      <c r="F103" s="183"/>
      <c r="G103" s="183"/>
      <c r="H103" s="183"/>
      <c r="I103" s="183"/>
      <c r="J103" s="35" t="s">
        <v>37</v>
      </c>
    </row>
    <row r="104" spans="1:10" ht="14.65" customHeight="1" x14ac:dyDescent="0.25">
      <c r="A104" s="1" t="s">
        <v>88</v>
      </c>
      <c r="B104" s="174" t="s">
        <v>96</v>
      </c>
      <c r="C104" s="174"/>
      <c r="D104" s="174"/>
      <c r="E104" s="174"/>
      <c r="F104" s="174"/>
      <c r="G104" s="174"/>
      <c r="H104" s="174"/>
      <c r="I104" s="174"/>
      <c r="J104" s="16">
        <f>J94</f>
        <v>265.10000000000002</v>
      </c>
    </row>
    <row r="105" spans="1:10" ht="14.65" customHeight="1" x14ac:dyDescent="0.25">
      <c r="A105" s="1" t="s">
        <v>97</v>
      </c>
      <c r="B105" s="174" t="s">
        <v>98</v>
      </c>
      <c r="C105" s="174"/>
      <c r="D105" s="174"/>
      <c r="E105" s="174"/>
      <c r="F105" s="174"/>
      <c r="G105" s="174"/>
      <c r="H105" s="174"/>
      <c r="I105" s="174"/>
      <c r="J105" s="16">
        <f>J100</f>
        <v>0</v>
      </c>
    </row>
    <row r="106" spans="1:10" ht="14.65" customHeight="1" x14ac:dyDescent="0.25">
      <c r="A106" s="184" t="s">
        <v>40</v>
      </c>
      <c r="B106" s="184"/>
      <c r="C106" s="184"/>
      <c r="D106" s="184"/>
      <c r="E106" s="184"/>
      <c r="F106" s="184"/>
      <c r="G106" s="184"/>
      <c r="H106" s="184"/>
      <c r="I106" s="184"/>
      <c r="J106" s="14">
        <f>SUM(J104+J105)</f>
        <v>265.10000000000002</v>
      </c>
    </row>
    <row r="107" spans="1:10" ht="13" x14ac:dyDescent="0.25">
      <c r="A107" s="177"/>
      <c r="B107" s="177"/>
      <c r="C107" s="177"/>
      <c r="D107" s="177"/>
      <c r="E107" s="177"/>
      <c r="F107" s="177"/>
      <c r="G107" s="177"/>
      <c r="H107" s="177"/>
      <c r="I107" s="177"/>
      <c r="J107" s="177"/>
    </row>
    <row r="108" spans="1:10" ht="16.149999999999999" customHeight="1" x14ac:dyDescent="0.25">
      <c r="A108" s="187" t="s">
        <v>99</v>
      </c>
      <c r="B108" s="187"/>
      <c r="C108" s="187"/>
      <c r="D108" s="187"/>
      <c r="E108" s="187"/>
      <c r="F108" s="187"/>
      <c r="G108" s="187"/>
      <c r="H108" s="187"/>
      <c r="I108" s="187"/>
      <c r="J108" s="187"/>
    </row>
    <row r="109" spans="1:10" ht="16.149999999999999" customHeight="1" x14ac:dyDescent="0.25">
      <c r="A109" s="154">
        <v>5</v>
      </c>
      <c r="B109" s="188" t="s">
        <v>100</v>
      </c>
      <c r="C109" s="188"/>
      <c r="D109" s="188"/>
      <c r="E109" s="188"/>
      <c r="F109" s="188"/>
      <c r="G109" s="188"/>
      <c r="H109" s="188"/>
      <c r="I109" s="188"/>
      <c r="J109" s="154" t="s">
        <v>37</v>
      </c>
    </row>
    <row r="110" spans="1:10" ht="13" x14ac:dyDescent="0.25">
      <c r="A110" s="8" t="s">
        <v>4</v>
      </c>
      <c r="B110" s="204" t="s">
        <v>101</v>
      </c>
      <c r="C110" s="204"/>
      <c r="D110" s="204"/>
      <c r="E110" s="204"/>
      <c r="F110" s="204"/>
      <c r="G110" s="204"/>
      <c r="H110" s="204"/>
      <c r="I110" s="204"/>
      <c r="J110" s="16">
        <f>INSUMOS!E53</f>
        <v>40.85</v>
      </c>
    </row>
    <row r="111" spans="1:10" ht="13" x14ac:dyDescent="0.25">
      <c r="A111" s="8" t="s">
        <v>6</v>
      </c>
      <c r="B111" s="204" t="s">
        <v>237</v>
      </c>
      <c r="C111" s="204"/>
      <c r="D111" s="204"/>
      <c r="E111" s="204"/>
      <c r="F111" s="204"/>
      <c r="G111" s="204"/>
      <c r="H111" s="204"/>
      <c r="I111" s="204"/>
      <c r="J111" s="16">
        <f>INSUMOS!G43</f>
        <v>39.988000000000007</v>
      </c>
    </row>
    <row r="112" spans="1:10" ht="13" x14ac:dyDescent="0.25">
      <c r="A112" s="8" t="s">
        <v>9</v>
      </c>
      <c r="B112" s="204" t="s">
        <v>102</v>
      </c>
      <c r="C112" s="204"/>
      <c r="D112" s="204"/>
      <c r="E112" s="204"/>
      <c r="F112" s="204"/>
      <c r="G112" s="204"/>
      <c r="H112" s="204"/>
      <c r="I112" s="204"/>
      <c r="J112" s="25">
        <f>INSUMOS!F181</f>
        <v>2.1083333333333334</v>
      </c>
    </row>
    <row r="113" spans="1:10" ht="13" x14ac:dyDescent="0.25">
      <c r="A113" s="8" t="s">
        <v>11</v>
      </c>
      <c r="B113" s="204" t="s">
        <v>103</v>
      </c>
      <c r="C113" s="204"/>
      <c r="D113" s="204"/>
      <c r="E113" s="204"/>
      <c r="F113" s="204"/>
      <c r="G113" s="204"/>
      <c r="H113" s="204"/>
      <c r="I113" s="204"/>
      <c r="J113" s="25" t="s">
        <v>104</v>
      </c>
    </row>
    <row r="114" spans="1:10" ht="13" x14ac:dyDescent="0.25">
      <c r="A114" s="186" t="s">
        <v>32</v>
      </c>
      <c r="B114" s="186"/>
      <c r="C114" s="186"/>
      <c r="D114" s="186"/>
      <c r="E114" s="186"/>
      <c r="F114" s="186"/>
      <c r="G114" s="186"/>
      <c r="H114" s="186"/>
      <c r="I114" s="186"/>
      <c r="J114" s="36">
        <f>SUM(J110:J113)</f>
        <v>82.946333333333342</v>
      </c>
    </row>
    <row r="115" spans="1:10" ht="13" x14ac:dyDescent="0.25">
      <c r="A115" s="177"/>
      <c r="B115" s="177"/>
      <c r="C115" s="177"/>
      <c r="D115" s="177"/>
      <c r="E115" s="177"/>
      <c r="F115" s="177"/>
      <c r="G115" s="177"/>
      <c r="H115" s="177"/>
      <c r="I115" s="177"/>
      <c r="J115" s="177"/>
    </row>
    <row r="116" spans="1:10" ht="16.149999999999999" customHeight="1" x14ac:dyDescent="0.25">
      <c r="A116" s="187" t="s">
        <v>105</v>
      </c>
      <c r="B116" s="187"/>
      <c r="C116" s="187"/>
      <c r="D116" s="187"/>
      <c r="E116" s="187"/>
      <c r="F116" s="187"/>
      <c r="G116" s="187"/>
      <c r="H116" s="187"/>
      <c r="I116" s="187"/>
      <c r="J116" s="187"/>
    </row>
    <row r="117" spans="1:10" ht="28" x14ac:dyDescent="0.25">
      <c r="A117" s="154">
        <v>6</v>
      </c>
      <c r="B117" s="188" t="s">
        <v>106</v>
      </c>
      <c r="C117" s="188"/>
      <c r="D117" s="188"/>
      <c r="E117" s="188"/>
      <c r="F117" s="188"/>
      <c r="G117" s="188"/>
      <c r="H117" s="188"/>
      <c r="I117" s="167" t="s">
        <v>45</v>
      </c>
      <c r="J117" s="37" t="s">
        <v>107</v>
      </c>
    </row>
    <row r="118" spans="1:10" ht="12.75" customHeight="1" x14ac:dyDescent="0.25">
      <c r="A118" s="206" t="s">
        <v>108</v>
      </c>
      <c r="B118" s="206"/>
      <c r="C118" s="206"/>
      <c r="D118" s="206"/>
      <c r="E118" s="206"/>
      <c r="F118" s="206"/>
      <c r="G118" s="206"/>
      <c r="H118" s="206"/>
      <c r="I118" s="38" t="s">
        <v>63</v>
      </c>
      <c r="J118" s="39">
        <f>SUM(J29+J70+J80+J106+J114)</f>
        <v>3087.1601583333331</v>
      </c>
    </row>
    <row r="119" spans="1:10" ht="15.5" x14ac:dyDescent="0.25">
      <c r="A119" s="40" t="s">
        <v>4</v>
      </c>
      <c r="B119" s="205" t="s">
        <v>109</v>
      </c>
      <c r="C119" s="205"/>
      <c r="D119" s="205"/>
      <c r="E119" s="205"/>
      <c r="F119" s="205"/>
      <c r="G119" s="205"/>
      <c r="H119" s="205"/>
      <c r="I119" s="118">
        <v>0.03</v>
      </c>
      <c r="J119" s="16">
        <f>ROUND(I119*J118,2)</f>
        <v>92.61</v>
      </c>
    </row>
    <row r="120" spans="1:10" ht="12.75" customHeight="1" x14ac:dyDescent="0.25">
      <c r="A120" s="206" t="s">
        <v>110</v>
      </c>
      <c r="B120" s="206"/>
      <c r="C120" s="206"/>
      <c r="D120" s="206"/>
      <c r="E120" s="206"/>
      <c r="F120" s="206"/>
      <c r="G120" s="206"/>
      <c r="H120" s="206"/>
      <c r="I120" s="41" t="s">
        <v>63</v>
      </c>
      <c r="J120" s="39">
        <f>SUM(J29+J70+J80+J106+J114+J119)</f>
        <v>3179.7701583333333</v>
      </c>
    </row>
    <row r="121" spans="1:10" ht="15.5" x14ac:dyDescent="0.25">
      <c r="A121" s="40" t="s">
        <v>6</v>
      </c>
      <c r="B121" s="205" t="s">
        <v>111</v>
      </c>
      <c r="C121" s="205"/>
      <c r="D121" s="205"/>
      <c r="E121" s="205"/>
      <c r="F121" s="205"/>
      <c r="G121" s="205"/>
      <c r="H121" s="205"/>
      <c r="I121" s="118">
        <v>6.7900000000000002E-2</v>
      </c>
      <c r="J121" s="16">
        <f>ROUND(I121*J120,2)</f>
        <v>215.91</v>
      </c>
    </row>
    <row r="122" spans="1:10" ht="12.75" customHeight="1" x14ac:dyDescent="0.25">
      <c r="A122" s="206" t="s">
        <v>112</v>
      </c>
      <c r="B122" s="206"/>
      <c r="C122" s="206"/>
      <c r="D122" s="206"/>
      <c r="E122" s="206"/>
      <c r="F122" s="206"/>
      <c r="G122" s="206"/>
      <c r="H122" s="206"/>
      <c r="I122" s="41" t="s">
        <v>63</v>
      </c>
      <c r="J122" s="39">
        <f>SUM(J29+J70+J80+J106+J114+J119+J121)</f>
        <v>3395.6801583333331</v>
      </c>
    </row>
    <row r="123" spans="1:10" ht="15.5" x14ac:dyDescent="0.25">
      <c r="A123" s="40" t="s">
        <v>9</v>
      </c>
      <c r="B123" s="205" t="s">
        <v>113</v>
      </c>
      <c r="C123" s="205"/>
      <c r="D123" s="205"/>
      <c r="E123" s="205"/>
      <c r="F123" s="205"/>
      <c r="G123" s="205"/>
      <c r="H123" s="205"/>
      <c r="I123" s="9" t="s">
        <v>63</v>
      </c>
      <c r="J123" s="158" t="s">
        <v>63</v>
      </c>
    </row>
    <row r="124" spans="1:10" ht="13" x14ac:dyDescent="0.25">
      <c r="A124" s="8"/>
      <c r="B124" s="185" t="s">
        <v>114</v>
      </c>
      <c r="C124" s="185"/>
      <c r="D124" s="185"/>
      <c r="E124" s="185"/>
      <c r="F124" s="185"/>
      <c r="G124" s="185"/>
      <c r="H124" s="185"/>
      <c r="I124" s="9" t="s">
        <v>63</v>
      </c>
      <c r="J124" s="158" t="s">
        <v>63</v>
      </c>
    </row>
    <row r="125" spans="1:10" ht="13" x14ac:dyDescent="0.25">
      <c r="A125" s="8"/>
      <c r="B125" s="185" t="s">
        <v>206</v>
      </c>
      <c r="C125" s="185"/>
      <c r="D125" s="185"/>
      <c r="E125" s="185"/>
      <c r="F125" s="185"/>
      <c r="G125" s="185"/>
      <c r="H125" s="185"/>
      <c r="I125" s="42">
        <v>7.5999999999999998E-2</v>
      </c>
      <c r="J125" s="16">
        <f>ROUND(($J$122/(1-$I$134))*I125,2)</f>
        <v>295.77999999999997</v>
      </c>
    </row>
    <row r="126" spans="1:10" ht="13" x14ac:dyDescent="0.25">
      <c r="A126" s="8"/>
      <c r="B126" s="185" t="s">
        <v>207</v>
      </c>
      <c r="C126" s="185"/>
      <c r="D126" s="185"/>
      <c r="E126" s="185"/>
      <c r="F126" s="185"/>
      <c r="G126" s="185"/>
      <c r="H126" s="185"/>
      <c r="I126" s="42">
        <v>1.6500000000000001E-2</v>
      </c>
      <c r="J126" s="16">
        <f>ROUND(($J$122/(1-$I$134))*I126,2)</f>
        <v>64.22</v>
      </c>
    </row>
    <row r="127" spans="1:10" ht="27.65" customHeight="1" x14ac:dyDescent="0.25">
      <c r="A127" s="8"/>
      <c r="B127" s="174" t="s">
        <v>117</v>
      </c>
      <c r="C127" s="174"/>
      <c r="D127" s="174"/>
      <c r="E127" s="174"/>
      <c r="F127" s="174"/>
      <c r="G127" s="174"/>
      <c r="H127" s="174"/>
      <c r="I127" s="43" t="s">
        <v>63</v>
      </c>
      <c r="J127" s="158" t="s">
        <v>63</v>
      </c>
    </row>
    <row r="128" spans="1:10" ht="27.65" customHeight="1" x14ac:dyDescent="0.25">
      <c r="A128" s="8"/>
      <c r="B128" s="174" t="s">
        <v>118</v>
      </c>
      <c r="C128" s="174"/>
      <c r="D128" s="174"/>
      <c r="E128" s="174"/>
      <c r="F128" s="174"/>
      <c r="G128" s="174"/>
      <c r="H128" s="174"/>
      <c r="I128" s="43" t="s">
        <v>63</v>
      </c>
      <c r="J128" s="158" t="s">
        <v>63</v>
      </c>
    </row>
    <row r="129" spans="1:10" ht="13" x14ac:dyDescent="0.25">
      <c r="A129" s="8"/>
      <c r="B129" s="185" t="s">
        <v>119</v>
      </c>
      <c r="C129" s="185"/>
      <c r="D129" s="185"/>
      <c r="E129" s="185"/>
      <c r="F129" s="185"/>
      <c r="G129" s="185"/>
      <c r="H129" s="185"/>
      <c r="I129" s="43" t="s">
        <v>63</v>
      </c>
      <c r="J129" s="158" t="s">
        <v>63</v>
      </c>
    </row>
    <row r="130" spans="1:10" ht="13" x14ac:dyDescent="0.25">
      <c r="A130" s="8"/>
      <c r="B130" s="185" t="s">
        <v>120</v>
      </c>
      <c r="C130" s="185"/>
      <c r="D130" s="185"/>
      <c r="E130" s="185"/>
      <c r="F130" s="185"/>
      <c r="G130" s="185"/>
      <c r="H130" s="185"/>
      <c r="I130" s="43" t="s">
        <v>63</v>
      </c>
      <c r="J130" s="158" t="s">
        <v>63</v>
      </c>
    </row>
    <row r="131" spans="1:10" ht="13" x14ac:dyDescent="0.25">
      <c r="A131" s="8"/>
      <c r="B131" s="185" t="s">
        <v>138</v>
      </c>
      <c r="C131" s="185"/>
      <c r="D131" s="185"/>
      <c r="E131" s="185"/>
      <c r="F131" s="185"/>
      <c r="G131" s="185"/>
      <c r="H131" s="185"/>
      <c r="I131" s="42">
        <v>3.5000000000000003E-2</v>
      </c>
      <c r="J131" s="16">
        <f>ROUND(($J$122/(1-$I$134))*I131,2)</f>
        <v>136.22</v>
      </c>
    </row>
    <row r="132" spans="1:10" ht="13" x14ac:dyDescent="0.25">
      <c r="A132" s="186" t="s">
        <v>40</v>
      </c>
      <c r="B132" s="186"/>
      <c r="C132" s="186"/>
      <c r="D132" s="186"/>
      <c r="E132" s="186"/>
      <c r="F132" s="186"/>
      <c r="G132" s="186"/>
      <c r="H132" s="186"/>
      <c r="I132" s="186"/>
      <c r="J132" s="14">
        <f>SUM(J119+J121+J125+J126+J131)</f>
        <v>804.74</v>
      </c>
    </row>
    <row r="133" spans="1:10" ht="13" x14ac:dyDescent="0.25">
      <c r="A133" s="177"/>
      <c r="B133" s="177"/>
      <c r="C133" s="177"/>
      <c r="D133" s="177"/>
      <c r="E133" s="177"/>
      <c r="F133" s="177"/>
      <c r="G133" s="177"/>
      <c r="H133" s="177"/>
      <c r="I133" s="177"/>
      <c r="J133" s="177"/>
    </row>
    <row r="134" spans="1:10" ht="14.65" customHeight="1" x14ac:dyDescent="0.25">
      <c r="A134" s="211" t="s">
        <v>121</v>
      </c>
      <c r="B134" s="211"/>
      <c r="C134" s="211"/>
      <c r="D134" s="211"/>
      <c r="E134" s="211"/>
      <c r="F134" s="211"/>
      <c r="G134" s="211"/>
      <c r="H134" s="211"/>
      <c r="I134" s="44">
        <f>SUM(I123:I131)</f>
        <v>0.1275</v>
      </c>
      <c r="J134" s="39">
        <f>SUM(J125:J131)</f>
        <v>496.22</v>
      </c>
    </row>
    <row r="135" spans="1:10" x14ac:dyDescent="0.25">
      <c r="A135" s="212" t="s">
        <v>122</v>
      </c>
      <c r="B135" s="212"/>
      <c r="C135" s="212"/>
      <c r="D135" s="213" t="s">
        <v>123</v>
      </c>
      <c r="E135" s="213"/>
      <c r="F135" s="213"/>
      <c r="G135" s="213"/>
      <c r="H135" s="213"/>
      <c r="I135" s="213"/>
      <c r="J135" s="213"/>
    </row>
    <row r="136" spans="1:10" x14ac:dyDescent="0.25">
      <c r="A136" s="212"/>
      <c r="B136" s="212"/>
      <c r="C136" s="212"/>
      <c r="D136" s="213" t="s">
        <v>124</v>
      </c>
      <c r="E136" s="213"/>
      <c r="F136" s="213"/>
      <c r="G136" s="213"/>
      <c r="H136" s="213"/>
      <c r="I136" s="213"/>
      <c r="J136" s="213"/>
    </row>
    <row r="137" spans="1:10" x14ac:dyDescent="0.25">
      <c r="A137" s="212"/>
      <c r="B137" s="212"/>
      <c r="C137" s="212"/>
      <c r="D137" s="213" t="s">
        <v>125</v>
      </c>
      <c r="E137" s="213"/>
      <c r="F137" s="213"/>
      <c r="G137" s="213"/>
      <c r="H137" s="213"/>
      <c r="I137" s="213"/>
      <c r="J137" s="213"/>
    </row>
    <row r="138" spans="1:10" ht="13" x14ac:dyDescent="0.25">
      <c r="A138" s="177"/>
      <c r="B138" s="177"/>
      <c r="C138" s="177"/>
      <c r="D138" s="177"/>
      <c r="E138" s="177"/>
      <c r="F138" s="177"/>
      <c r="G138" s="177"/>
      <c r="H138" s="177"/>
      <c r="I138" s="177"/>
      <c r="J138" s="177"/>
    </row>
    <row r="139" spans="1:10" ht="46" customHeight="1" x14ac:dyDescent="0.25">
      <c r="A139" s="209" t="s">
        <v>126</v>
      </c>
      <c r="B139" s="209"/>
      <c r="C139" s="209"/>
      <c r="D139" s="209"/>
      <c r="E139" s="209"/>
      <c r="F139" s="209"/>
      <c r="G139" s="209"/>
      <c r="H139" s="209"/>
      <c r="I139" s="209"/>
      <c r="J139" s="209"/>
    </row>
    <row r="140" spans="1:10" ht="14.65" customHeight="1" x14ac:dyDescent="0.25">
      <c r="A140" s="210" t="s">
        <v>127</v>
      </c>
      <c r="B140" s="210"/>
      <c r="C140" s="210"/>
      <c r="D140" s="210"/>
      <c r="E140" s="210"/>
      <c r="F140" s="210"/>
      <c r="G140" s="210"/>
      <c r="H140" s="210"/>
      <c r="I140" s="210"/>
      <c r="J140" s="45" t="s">
        <v>37</v>
      </c>
    </row>
    <row r="141" spans="1:10" ht="14.65" customHeight="1" x14ac:dyDescent="0.25">
      <c r="A141" s="46" t="s">
        <v>4</v>
      </c>
      <c r="B141" s="207" t="s">
        <v>128</v>
      </c>
      <c r="C141" s="207"/>
      <c r="D141" s="207"/>
      <c r="E141" s="207"/>
      <c r="F141" s="207"/>
      <c r="G141" s="207"/>
      <c r="H141" s="207"/>
      <c r="I141" s="207"/>
      <c r="J141" s="25">
        <f>J29</f>
        <v>1636.79</v>
      </c>
    </row>
    <row r="142" spans="1:10" ht="14.65" customHeight="1" x14ac:dyDescent="0.25">
      <c r="A142" s="46" t="s">
        <v>6</v>
      </c>
      <c r="B142" s="207" t="s">
        <v>33</v>
      </c>
      <c r="C142" s="207"/>
      <c r="D142" s="207"/>
      <c r="E142" s="207"/>
      <c r="F142" s="207"/>
      <c r="G142" s="207"/>
      <c r="H142" s="207"/>
      <c r="I142" s="207"/>
      <c r="J142" s="25">
        <f>J70</f>
        <v>988.86000000000013</v>
      </c>
    </row>
    <row r="143" spans="1:10" ht="14.65" customHeight="1" x14ac:dyDescent="0.25">
      <c r="A143" s="46" t="s">
        <v>9</v>
      </c>
      <c r="B143" s="207" t="s">
        <v>129</v>
      </c>
      <c r="C143" s="207"/>
      <c r="D143" s="207"/>
      <c r="E143" s="207"/>
      <c r="F143" s="207"/>
      <c r="G143" s="207"/>
      <c r="H143" s="207"/>
      <c r="I143" s="207"/>
      <c r="J143" s="25">
        <f>J80</f>
        <v>113.463825</v>
      </c>
    </row>
    <row r="144" spans="1:10" ht="14.65" customHeight="1" x14ac:dyDescent="0.25">
      <c r="A144" s="46" t="s">
        <v>11</v>
      </c>
      <c r="B144" s="207" t="s">
        <v>130</v>
      </c>
      <c r="C144" s="207"/>
      <c r="D144" s="207"/>
      <c r="E144" s="207"/>
      <c r="F144" s="207"/>
      <c r="G144" s="207"/>
      <c r="H144" s="207"/>
      <c r="I144" s="207"/>
      <c r="J144" s="25">
        <f>J106</f>
        <v>265.10000000000002</v>
      </c>
    </row>
    <row r="145" spans="1:10" ht="14.65" customHeight="1" x14ac:dyDescent="0.25">
      <c r="A145" s="46" t="s">
        <v>29</v>
      </c>
      <c r="B145" s="207" t="s">
        <v>131</v>
      </c>
      <c r="C145" s="207"/>
      <c r="D145" s="207"/>
      <c r="E145" s="207"/>
      <c r="F145" s="207"/>
      <c r="G145" s="207"/>
      <c r="H145" s="207"/>
      <c r="I145" s="207"/>
      <c r="J145" s="25">
        <f>J114</f>
        <v>82.946333333333342</v>
      </c>
    </row>
    <row r="146" spans="1:10" ht="14.65" customHeight="1" x14ac:dyDescent="0.25">
      <c r="A146" s="208" t="s">
        <v>132</v>
      </c>
      <c r="B146" s="208"/>
      <c r="C146" s="208"/>
      <c r="D146" s="208"/>
      <c r="E146" s="208"/>
      <c r="F146" s="208"/>
      <c r="G146" s="208"/>
      <c r="H146" s="208"/>
      <c r="I146" s="208"/>
      <c r="J146" s="36">
        <f>SUM(J141:J145)</f>
        <v>3087.1601583333331</v>
      </c>
    </row>
    <row r="147" spans="1:10" ht="14.65" customHeight="1" x14ac:dyDescent="0.25">
      <c r="A147" s="46" t="s">
        <v>54</v>
      </c>
      <c r="B147" s="207" t="s">
        <v>133</v>
      </c>
      <c r="C147" s="207"/>
      <c r="D147" s="207"/>
      <c r="E147" s="207"/>
      <c r="F147" s="207"/>
      <c r="G147" s="207"/>
      <c r="H147" s="207"/>
      <c r="I147" s="207"/>
      <c r="J147" s="25">
        <f>J132</f>
        <v>804.74</v>
      </c>
    </row>
    <row r="148" spans="1:10" ht="14.65" customHeight="1" x14ac:dyDescent="0.25">
      <c r="A148" s="208" t="s">
        <v>134</v>
      </c>
      <c r="B148" s="208"/>
      <c r="C148" s="208"/>
      <c r="D148" s="208"/>
      <c r="E148" s="208"/>
      <c r="F148" s="208"/>
      <c r="G148" s="208"/>
      <c r="H148" s="208"/>
      <c r="I148" s="208"/>
      <c r="J148" s="36">
        <f>SUM(J146:J147)</f>
        <v>3891.9001583333329</v>
      </c>
    </row>
  </sheetData>
  <mergeCells count="162">
    <mergeCell ref="B144:I144"/>
    <mergeCell ref="B145:I145"/>
    <mergeCell ref="A146:I146"/>
    <mergeCell ref="B147:I147"/>
    <mergeCell ref="A148:I148"/>
    <mergeCell ref="A138:J138"/>
    <mergeCell ref="A139:J139"/>
    <mergeCell ref="A140:I140"/>
    <mergeCell ref="B141:I141"/>
    <mergeCell ref="B142:I142"/>
    <mergeCell ref="B143:I143"/>
    <mergeCell ref="A132:I132"/>
    <mergeCell ref="A133:J133"/>
    <mergeCell ref="A134:H134"/>
    <mergeCell ref="A135:C137"/>
    <mergeCell ref="D135:J135"/>
    <mergeCell ref="D136:J136"/>
    <mergeCell ref="D137:J137"/>
    <mergeCell ref="B126:H126"/>
    <mergeCell ref="B127:H127"/>
    <mergeCell ref="B128:H128"/>
    <mergeCell ref="B129:H129"/>
    <mergeCell ref="B130:H130"/>
    <mergeCell ref="B131:H131"/>
    <mergeCell ref="A120:H120"/>
    <mergeCell ref="B121:H121"/>
    <mergeCell ref="A122:H122"/>
    <mergeCell ref="B123:H123"/>
    <mergeCell ref="B124:H124"/>
    <mergeCell ref="B125:H125"/>
    <mergeCell ref="A114:I114"/>
    <mergeCell ref="A115:J115"/>
    <mergeCell ref="A116:J116"/>
    <mergeCell ref="B117:H117"/>
    <mergeCell ref="A118:H118"/>
    <mergeCell ref="B119:H119"/>
    <mergeCell ref="A108:J108"/>
    <mergeCell ref="B109:I109"/>
    <mergeCell ref="B110:I110"/>
    <mergeCell ref="B111:I111"/>
    <mergeCell ref="B112:I112"/>
    <mergeCell ref="B113:I113"/>
    <mergeCell ref="A102:J102"/>
    <mergeCell ref="B103:I103"/>
    <mergeCell ref="B104:I104"/>
    <mergeCell ref="B105:I105"/>
    <mergeCell ref="A106:I106"/>
    <mergeCell ref="A107:J107"/>
    <mergeCell ref="B96:I96"/>
    <mergeCell ref="B97:I97"/>
    <mergeCell ref="A98:I98"/>
    <mergeCell ref="B99:I99"/>
    <mergeCell ref="A100:I100"/>
    <mergeCell ref="A101:J101"/>
    <mergeCell ref="B90:I90"/>
    <mergeCell ref="B91:I91"/>
    <mergeCell ref="A92:I92"/>
    <mergeCell ref="B93:I93"/>
    <mergeCell ref="A94:I94"/>
    <mergeCell ref="A95:J95"/>
    <mergeCell ref="A84:J84"/>
    <mergeCell ref="B85:I85"/>
    <mergeCell ref="B86:H86"/>
    <mergeCell ref="B87:I87"/>
    <mergeCell ref="B88:I88"/>
    <mergeCell ref="B89:I89"/>
    <mergeCell ref="B78:I78"/>
    <mergeCell ref="B79:H79"/>
    <mergeCell ref="A80:I80"/>
    <mergeCell ref="A81:J81"/>
    <mergeCell ref="A82:J82"/>
    <mergeCell ref="A83:I83"/>
    <mergeCell ref="L72:M72"/>
    <mergeCell ref="B73:I73"/>
    <mergeCell ref="B74:I74"/>
    <mergeCell ref="B75:I75"/>
    <mergeCell ref="B76:H76"/>
    <mergeCell ref="B77:I77"/>
    <mergeCell ref="C67:I67"/>
    <mergeCell ref="C68:I68"/>
    <mergeCell ref="C69:I69"/>
    <mergeCell ref="A70:I70"/>
    <mergeCell ref="A71:J71"/>
    <mergeCell ref="A72:J72"/>
    <mergeCell ref="B61:I61"/>
    <mergeCell ref="B62:I62"/>
    <mergeCell ref="A63:I63"/>
    <mergeCell ref="A64:J64"/>
    <mergeCell ref="A65:J65"/>
    <mergeCell ref="B66:I66"/>
    <mergeCell ref="B55:H55"/>
    <mergeCell ref="B56:H56"/>
    <mergeCell ref="B57:H57"/>
    <mergeCell ref="B58:I58"/>
    <mergeCell ref="B59:H59"/>
    <mergeCell ref="B60:H60"/>
    <mergeCell ref="B49:H49"/>
    <mergeCell ref="A50:H50"/>
    <mergeCell ref="A51:J51"/>
    <mergeCell ref="A52:J52"/>
    <mergeCell ref="B53:I53"/>
    <mergeCell ref="B54:I54"/>
    <mergeCell ref="B43:H43"/>
    <mergeCell ref="B44:D44"/>
    <mergeCell ref="B45:H45"/>
    <mergeCell ref="B46:H46"/>
    <mergeCell ref="B47:H47"/>
    <mergeCell ref="B48:H48"/>
    <mergeCell ref="B37:I37"/>
    <mergeCell ref="A38:I38"/>
    <mergeCell ref="A39:J39"/>
    <mergeCell ref="A40:J40"/>
    <mergeCell ref="B41:H41"/>
    <mergeCell ref="B42:H42"/>
    <mergeCell ref="A31:J31"/>
    <mergeCell ref="A32:J32"/>
    <mergeCell ref="B33:I33"/>
    <mergeCell ref="B34:H34"/>
    <mergeCell ref="B35:H35"/>
    <mergeCell ref="A36:I36"/>
    <mergeCell ref="B25:I25"/>
    <mergeCell ref="B26:I26"/>
    <mergeCell ref="B27:I27"/>
    <mergeCell ref="B28:H28"/>
    <mergeCell ref="A29:I29"/>
    <mergeCell ref="A30:J30"/>
    <mergeCell ref="A20:J20"/>
    <mergeCell ref="A21:J21"/>
    <mergeCell ref="B22:G22"/>
    <mergeCell ref="H22:I22"/>
    <mergeCell ref="B23:I23"/>
    <mergeCell ref="B24:H24"/>
    <mergeCell ref="B18:G18"/>
    <mergeCell ref="H18:J18"/>
    <mergeCell ref="B19:G19"/>
    <mergeCell ref="H19:J19"/>
    <mergeCell ref="A13:J13"/>
    <mergeCell ref="A14:J14"/>
    <mergeCell ref="B15:G15"/>
    <mergeCell ref="H15:J15"/>
    <mergeCell ref="B16:G16"/>
    <mergeCell ref="H16:J16"/>
    <mergeCell ref="A11:J11"/>
    <mergeCell ref="A12:J12"/>
    <mergeCell ref="A5:J5"/>
    <mergeCell ref="A6:J6"/>
    <mergeCell ref="B7:G7"/>
    <mergeCell ref="H7:J7"/>
    <mergeCell ref="B8:G8"/>
    <mergeCell ref="H8:J8"/>
    <mergeCell ref="B17:G17"/>
    <mergeCell ref="H17:J17"/>
    <mergeCell ref="A1:J1"/>
    <mergeCell ref="A2:J2"/>
    <mergeCell ref="A3:G3"/>
    <mergeCell ref="H3:J3"/>
    <mergeCell ref="A4:G4"/>
    <mergeCell ref="H4:J4"/>
    <mergeCell ref="B9:G9"/>
    <mergeCell ref="H9:J9"/>
    <mergeCell ref="B10:G10"/>
    <mergeCell ref="H10:J10"/>
  </mergeCells>
  <pageMargins left="0.78740157480314965" right="0.78740157480314965" top="1.0629921259842521" bottom="1.0629921259842521" header="0.78740157480314965" footer="0.78740157480314965"/>
  <pageSetup paperSize="9" scale="77" firstPageNumber="0" fitToHeight="0" orientation="portrait" horizontalDpi="300" verticalDpi="300" r:id="rId1"/>
  <headerFooter>
    <oddHeader>&amp;C&amp;"Times New Roman,Normal"&amp;12&amp;A</oddHeader>
    <oddFooter>&amp;C&amp;"Times New Roman,Normal"&amp;12Página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1"/>
    <pageSetUpPr fitToPage="1"/>
  </sheetPr>
  <dimension ref="A1:M148"/>
  <sheetViews>
    <sheetView view="pageBreakPreview" zoomScale="130" zoomScaleNormal="100" zoomScaleSheetLayoutView="130" zoomScalePageLayoutView="95" workbookViewId="0">
      <selection activeCell="A2" sqref="A2:J2"/>
    </sheetView>
  </sheetViews>
  <sheetFormatPr defaultRowHeight="12.5" x14ac:dyDescent="0.25"/>
  <cols>
    <col min="1" max="1" width="12.54296875" customWidth="1"/>
    <col min="2" max="3" width="11" customWidth="1"/>
    <col min="4" max="5" width="8.7265625" customWidth="1"/>
    <col min="6" max="8" width="12.54296875" customWidth="1"/>
    <col min="9" max="9" width="8.7265625" customWidth="1"/>
    <col min="10" max="10" width="11.81640625" bestFit="1" customWidth="1"/>
    <col min="11" max="11" width="8.7265625" customWidth="1"/>
    <col min="12" max="12" width="54.1796875" customWidth="1"/>
    <col min="13" max="13" width="50.81640625" customWidth="1"/>
    <col min="14" max="1025" width="8.7265625" customWidth="1"/>
  </cols>
  <sheetData>
    <row r="1" spans="1:10" ht="24.25" customHeight="1" x14ac:dyDescent="0.25">
      <c r="A1" s="216" t="s">
        <v>213</v>
      </c>
      <c r="B1" s="216"/>
      <c r="C1" s="216"/>
      <c r="D1" s="216"/>
      <c r="E1" s="216"/>
      <c r="F1" s="216"/>
      <c r="G1" s="216"/>
      <c r="H1" s="216"/>
      <c r="I1" s="216"/>
      <c r="J1" s="216"/>
    </row>
    <row r="2" spans="1:10" ht="62.5" customHeight="1" x14ac:dyDescent="0.25">
      <c r="A2" s="173" t="s">
        <v>314</v>
      </c>
      <c r="B2" s="173"/>
      <c r="C2" s="173"/>
      <c r="D2" s="173"/>
      <c r="E2" s="173"/>
      <c r="F2" s="173"/>
      <c r="G2" s="173"/>
      <c r="H2" s="173"/>
      <c r="I2" s="173"/>
      <c r="J2" s="173"/>
    </row>
    <row r="3" spans="1:10" ht="14.65" customHeight="1" x14ac:dyDescent="0.25">
      <c r="A3" s="193" t="s">
        <v>0</v>
      </c>
      <c r="B3" s="193"/>
      <c r="C3" s="193"/>
      <c r="D3" s="193"/>
      <c r="E3" s="193"/>
      <c r="F3" s="193"/>
      <c r="G3" s="193"/>
      <c r="H3" s="175" t="s">
        <v>182</v>
      </c>
      <c r="I3" s="175"/>
      <c r="J3" s="175"/>
    </row>
    <row r="4" spans="1:10" ht="14.65" customHeight="1" x14ac:dyDescent="0.25">
      <c r="A4" s="193" t="s">
        <v>1</v>
      </c>
      <c r="B4" s="193"/>
      <c r="C4" s="193"/>
      <c r="D4" s="193"/>
      <c r="E4" s="193"/>
      <c r="F4" s="193"/>
      <c r="G4" s="193"/>
      <c r="H4" s="217"/>
      <c r="I4" s="217"/>
      <c r="J4" s="217"/>
    </row>
    <row r="5" spans="1:10" ht="14.65" customHeight="1" x14ac:dyDescent="0.25">
      <c r="A5" s="193" t="s">
        <v>2</v>
      </c>
      <c r="B5" s="193"/>
      <c r="C5" s="193"/>
      <c r="D5" s="193"/>
      <c r="E5" s="193"/>
      <c r="F5" s="193"/>
      <c r="G5" s="193"/>
      <c r="H5" s="193"/>
      <c r="I5" s="193"/>
      <c r="J5" s="193"/>
    </row>
    <row r="6" spans="1:10" ht="16.149999999999999" customHeight="1" x14ac:dyDescent="0.25">
      <c r="A6" s="179" t="s">
        <v>3</v>
      </c>
      <c r="B6" s="179"/>
      <c r="C6" s="179"/>
      <c r="D6" s="179"/>
      <c r="E6" s="179"/>
      <c r="F6" s="179"/>
      <c r="G6" s="179"/>
      <c r="H6" s="179"/>
      <c r="I6" s="179"/>
      <c r="J6" s="179"/>
    </row>
    <row r="7" spans="1:10" ht="14.65" customHeight="1" x14ac:dyDescent="0.25">
      <c r="A7" s="114" t="s">
        <v>4</v>
      </c>
      <c r="B7" s="193" t="s">
        <v>5</v>
      </c>
      <c r="C7" s="193"/>
      <c r="D7" s="193"/>
      <c r="E7" s="193"/>
      <c r="F7" s="193"/>
      <c r="G7" s="193"/>
      <c r="H7" s="218"/>
      <c r="I7" s="218"/>
      <c r="J7" s="218"/>
    </row>
    <row r="8" spans="1:10" ht="14.65" customHeight="1" x14ac:dyDescent="0.25">
      <c r="A8" s="114" t="s">
        <v>6</v>
      </c>
      <c r="B8" s="193" t="s">
        <v>7</v>
      </c>
      <c r="C8" s="193"/>
      <c r="D8" s="193"/>
      <c r="E8" s="193"/>
      <c r="F8" s="193"/>
      <c r="G8" s="193"/>
      <c r="H8" s="176" t="s">
        <v>8</v>
      </c>
      <c r="I8" s="176"/>
      <c r="J8" s="176"/>
    </row>
    <row r="9" spans="1:10" ht="39" customHeight="1" x14ac:dyDescent="0.25">
      <c r="A9" s="114" t="s">
        <v>9</v>
      </c>
      <c r="B9" s="193" t="s">
        <v>10</v>
      </c>
      <c r="C9" s="193"/>
      <c r="D9" s="193"/>
      <c r="E9" s="193"/>
      <c r="F9" s="193"/>
      <c r="G9" s="193"/>
      <c r="H9" s="176" t="s">
        <v>210</v>
      </c>
      <c r="I9" s="176"/>
      <c r="J9" s="176"/>
    </row>
    <row r="10" spans="1:10" ht="14.65" customHeight="1" x14ac:dyDescent="0.25">
      <c r="A10" s="1" t="s">
        <v>11</v>
      </c>
      <c r="B10" s="174" t="s">
        <v>12</v>
      </c>
      <c r="C10" s="174"/>
      <c r="D10" s="174"/>
      <c r="E10" s="174"/>
      <c r="F10" s="174"/>
      <c r="G10" s="174"/>
      <c r="H10" s="175">
        <v>12</v>
      </c>
      <c r="I10" s="175"/>
      <c r="J10" s="175"/>
    </row>
    <row r="11" spans="1:10" ht="13" x14ac:dyDescent="0.25">
      <c r="A11" s="177"/>
      <c r="B11" s="177"/>
      <c r="C11" s="177"/>
      <c r="D11" s="177"/>
      <c r="E11" s="177"/>
      <c r="F11" s="177"/>
      <c r="G11" s="177"/>
      <c r="H11" s="177"/>
      <c r="I11" s="177"/>
      <c r="J11" s="177"/>
    </row>
    <row r="12" spans="1:10" ht="48.75" customHeight="1" x14ac:dyDescent="0.25">
      <c r="A12" s="178" t="s">
        <v>13</v>
      </c>
      <c r="B12" s="178"/>
      <c r="C12" s="178"/>
      <c r="D12" s="178"/>
      <c r="E12" s="178"/>
      <c r="F12" s="178"/>
      <c r="G12" s="178"/>
      <c r="H12" s="178"/>
      <c r="I12" s="178"/>
      <c r="J12" s="178"/>
    </row>
    <row r="13" spans="1:10" ht="13" x14ac:dyDescent="0.25">
      <c r="A13" s="177"/>
      <c r="B13" s="177"/>
      <c r="C13" s="177"/>
      <c r="D13" s="177"/>
      <c r="E13" s="177"/>
      <c r="F13" s="177"/>
      <c r="G13" s="177"/>
      <c r="H13" s="177"/>
      <c r="I13" s="177"/>
      <c r="J13" s="177"/>
    </row>
    <row r="14" spans="1:10" ht="16.149999999999999" customHeight="1" x14ac:dyDescent="0.25">
      <c r="A14" s="183" t="s">
        <v>14</v>
      </c>
      <c r="B14" s="183"/>
      <c r="C14" s="183"/>
      <c r="D14" s="183"/>
      <c r="E14" s="183"/>
      <c r="F14" s="183"/>
      <c r="G14" s="183"/>
      <c r="H14" s="183"/>
      <c r="I14" s="183"/>
      <c r="J14" s="183"/>
    </row>
    <row r="15" spans="1:10" ht="16.399999999999999" customHeight="1" x14ac:dyDescent="0.25">
      <c r="A15" s="1">
        <v>1</v>
      </c>
      <c r="B15" s="174" t="s">
        <v>15</v>
      </c>
      <c r="C15" s="174"/>
      <c r="D15" s="174"/>
      <c r="E15" s="174"/>
      <c r="F15" s="174"/>
      <c r="G15" s="174"/>
      <c r="H15" s="181" t="s">
        <v>16</v>
      </c>
      <c r="I15" s="181"/>
      <c r="J15" s="181"/>
    </row>
    <row r="16" spans="1:10" ht="16.399999999999999" customHeight="1" x14ac:dyDescent="0.25">
      <c r="A16" s="1">
        <v>2</v>
      </c>
      <c r="B16" s="174" t="s">
        <v>17</v>
      </c>
      <c r="C16" s="174"/>
      <c r="D16" s="174"/>
      <c r="E16" s="174"/>
      <c r="F16" s="174"/>
      <c r="G16" s="174"/>
      <c r="H16" s="181" t="s">
        <v>225</v>
      </c>
      <c r="I16" s="181"/>
      <c r="J16" s="181"/>
    </row>
    <row r="17" spans="1:10" ht="16.399999999999999" customHeight="1" x14ac:dyDescent="0.25">
      <c r="A17" s="1">
        <v>3</v>
      </c>
      <c r="B17" s="174" t="s">
        <v>18</v>
      </c>
      <c r="C17" s="174"/>
      <c r="D17" s="174"/>
      <c r="E17" s="174"/>
      <c r="F17" s="174"/>
      <c r="G17" s="174"/>
      <c r="H17" s="180">
        <v>1281.74</v>
      </c>
      <c r="I17" s="180"/>
      <c r="J17" s="180"/>
    </row>
    <row r="18" spans="1:10" ht="16.399999999999999" customHeight="1" x14ac:dyDescent="0.25">
      <c r="A18" s="1">
        <v>4</v>
      </c>
      <c r="B18" s="174" t="s">
        <v>19</v>
      </c>
      <c r="C18" s="174"/>
      <c r="D18" s="174"/>
      <c r="E18" s="174"/>
      <c r="F18" s="174"/>
      <c r="G18" s="174"/>
      <c r="H18" s="181" t="s">
        <v>224</v>
      </c>
      <c r="I18" s="181"/>
      <c r="J18" s="181"/>
    </row>
    <row r="19" spans="1:10" ht="16.399999999999999" customHeight="1" x14ac:dyDescent="0.25">
      <c r="A19" s="1">
        <v>5</v>
      </c>
      <c r="B19" s="174" t="s">
        <v>21</v>
      </c>
      <c r="C19" s="174"/>
      <c r="D19" s="174"/>
      <c r="E19" s="174"/>
      <c r="F19" s="174"/>
      <c r="G19" s="174"/>
      <c r="H19" s="182" t="s">
        <v>192</v>
      </c>
      <c r="I19" s="182"/>
      <c r="J19" s="182"/>
    </row>
    <row r="20" spans="1:10" ht="13" x14ac:dyDescent="0.25">
      <c r="A20" s="177"/>
      <c r="B20" s="177"/>
      <c r="C20" s="177"/>
      <c r="D20" s="177"/>
      <c r="E20" s="177"/>
      <c r="F20" s="177"/>
      <c r="G20" s="177"/>
      <c r="H20" s="177"/>
      <c r="I20" s="177"/>
      <c r="J20" s="177"/>
    </row>
    <row r="21" spans="1:10" ht="20.9" customHeight="1" x14ac:dyDescent="0.25">
      <c r="A21" s="178" t="s">
        <v>22</v>
      </c>
      <c r="B21" s="178"/>
      <c r="C21" s="178"/>
      <c r="D21" s="178"/>
      <c r="E21" s="178"/>
      <c r="F21" s="178"/>
      <c r="G21" s="178"/>
      <c r="H21" s="178"/>
      <c r="I21" s="178"/>
      <c r="J21" s="178"/>
    </row>
    <row r="22" spans="1:10" ht="30.4" customHeight="1" x14ac:dyDescent="0.25">
      <c r="A22" s="103">
        <v>1</v>
      </c>
      <c r="B22" s="183" t="s">
        <v>23</v>
      </c>
      <c r="C22" s="183"/>
      <c r="D22" s="183"/>
      <c r="E22" s="183"/>
      <c r="F22" s="183"/>
      <c r="G22" s="183"/>
      <c r="H22" s="183" t="s">
        <v>24</v>
      </c>
      <c r="I22" s="183"/>
      <c r="J22" s="103" t="s">
        <v>25</v>
      </c>
    </row>
    <row r="23" spans="1:10" ht="12.75" customHeight="1" x14ac:dyDescent="0.25">
      <c r="A23" s="1" t="s">
        <v>4</v>
      </c>
      <c r="B23" s="174" t="s">
        <v>298</v>
      </c>
      <c r="C23" s="174"/>
      <c r="D23" s="174"/>
      <c r="E23" s="174"/>
      <c r="F23" s="174"/>
      <c r="G23" s="174"/>
      <c r="H23" s="174"/>
      <c r="I23" s="174"/>
      <c r="J23" s="2">
        <f>H17</f>
        <v>1281.74</v>
      </c>
    </row>
    <row r="24" spans="1:10" ht="12.75" customHeight="1" x14ac:dyDescent="0.25">
      <c r="A24" s="102" t="s">
        <v>6</v>
      </c>
      <c r="B24" s="174" t="s">
        <v>26</v>
      </c>
      <c r="C24" s="174"/>
      <c r="D24" s="174"/>
      <c r="E24" s="174"/>
      <c r="F24" s="174"/>
      <c r="G24" s="174"/>
      <c r="H24" s="174"/>
      <c r="I24" s="42">
        <v>0</v>
      </c>
      <c r="J24" s="2">
        <f>ROUND(I24*J23,2)</f>
        <v>0</v>
      </c>
    </row>
    <row r="25" spans="1:10" ht="12.75" customHeight="1" x14ac:dyDescent="0.25">
      <c r="A25" s="102" t="s">
        <v>9</v>
      </c>
      <c r="B25" s="174" t="s">
        <v>27</v>
      </c>
      <c r="C25" s="174"/>
      <c r="D25" s="174"/>
      <c r="E25" s="174"/>
      <c r="F25" s="174"/>
      <c r="G25" s="174"/>
      <c r="H25" s="174"/>
      <c r="I25" s="174"/>
      <c r="J25" s="2"/>
    </row>
    <row r="26" spans="1:10" ht="12.75" customHeight="1" x14ac:dyDescent="0.25">
      <c r="A26" s="102" t="s">
        <v>11</v>
      </c>
      <c r="B26" s="174" t="s">
        <v>28</v>
      </c>
      <c r="C26" s="174"/>
      <c r="D26" s="174"/>
      <c r="E26" s="174"/>
      <c r="F26" s="174"/>
      <c r="G26" s="174"/>
      <c r="H26" s="174"/>
      <c r="I26" s="174"/>
      <c r="J26" s="2"/>
    </row>
    <row r="27" spans="1:10" ht="12.75" customHeight="1" x14ac:dyDescent="0.25">
      <c r="A27" s="102" t="s">
        <v>29</v>
      </c>
      <c r="B27" s="174" t="s">
        <v>30</v>
      </c>
      <c r="C27" s="174"/>
      <c r="D27" s="174"/>
      <c r="E27" s="174"/>
      <c r="F27" s="174"/>
      <c r="G27" s="174"/>
      <c r="H27" s="174"/>
      <c r="I27" s="174"/>
      <c r="J27" s="2"/>
    </row>
    <row r="28" spans="1:10" ht="12.75" customHeight="1" x14ac:dyDescent="0.25">
      <c r="A28" s="1" t="s">
        <v>6</v>
      </c>
      <c r="B28" s="174" t="s">
        <v>31</v>
      </c>
      <c r="C28" s="174"/>
      <c r="D28" s="174"/>
      <c r="E28" s="174"/>
      <c r="F28" s="174"/>
      <c r="G28" s="174"/>
      <c r="H28" s="174"/>
      <c r="I28" s="4">
        <v>0</v>
      </c>
      <c r="J28" s="2">
        <f>ROUND(I28*J23,2)</f>
        <v>0</v>
      </c>
    </row>
    <row r="29" spans="1:10" ht="15.75" customHeight="1" x14ac:dyDescent="0.25">
      <c r="A29" s="184" t="s">
        <v>32</v>
      </c>
      <c r="B29" s="184"/>
      <c r="C29" s="184"/>
      <c r="D29" s="184"/>
      <c r="E29" s="184"/>
      <c r="F29" s="184"/>
      <c r="G29" s="184"/>
      <c r="H29" s="184"/>
      <c r="I29" s="184"/>
      <c r="J29" s="5">
        <f>SUM(J23:J28)</f>
        <v>1281.74</v>
      </c>
    </row>
    <row r="30" spans="1:10" ht="13" x14ac:dyDescent="0.25">
      <c r="A30" s="177"/>
      <c r="B30" s="177"/>
      <c r="C30" s="177"/>
      <c r="D30" s="177"/>
      <c r="E30" s="177"/>
      <c r="F30" s="177"/>
      <c r="G30" s="177"/>
      <c r="H30" s="177"/>
      <c r="I30" s="177"/>
      <c r="J30" s="177"/>
    </row>
    <row r="31" spans="1:10" ht="16.149999999999999" customHeight="1" x14ac:dyDescent="0.25">
      <c r="A31" s="187" t="s">
        <v>33</v>
      </c>
      <c r="B31" s="187"/>
      <c r="C31" s="187"/>
      <c r="D31" s="187"/>
      <c r="E31" s="187"/>
      <c r="F31" s="187"/>
      <c r="G31" s="187"/>
      <c r="H31" s="187"/>
      <c r="I31" s="187"/>
      <c r="J31" s="187"/>
    </row>
    <row r="32" spans="1:10" ht="14" x14ac:dyDescent="0.25">
      <c r="A32" s="189" t="s">
        <v>34</v>
      </c>
      <c r="B32" s="189"/>
      <c r="C32" s="189"/>
      <c r="D32" s="189"/>
      <c r="E32" s="189"/>
      <c r="F32" s="189"/>
      <c r="G32" s="189"/>
      <c r="H32" s="189"/>
      <c r="I32" s="189"/>
      <c r="J32" s="189"/>
    </row>
    <row r="33" spans="1:10" ht="14" x14ac:dyDescent="0.25">
      <c r="A33" s="6" t="s">
        <v>35</v>
      </c>
      <c r="B33" s="190" t="s">
        <v>36</v>
      </c>
      <c r="C33" s="190"/>
      <c r="D33" s="190"/>
      <c r="E33" s="190"/>
      <c r="F33" s="190"/>
      <c r="G33" s="190"/>
      <c r="H33" s="190"/>
      <c r="I33" s="190"/>
      <c r="J33" s="7" t="s">
        <v>37</v>
      </c>
    </row>
    <row r="34" spans="1:10" ht="27.65" customHeight="1" x14ac:dyDescent="0.25">
      <c r="A34" s="8" t="s">
        <v>4</v>
      </c>
      <c r="B34" s="174" t="s">
        <v>38</v>
      </c>
      <c r="C34" s="174"/>
      <c r="D34" s="174"/>
      <c r="E34" s="174"/>
      <c r="F34" s="174"/>
      <c r="G34" s="174"/>
      <c r="H34" s="174"/>
      <c r="I34" s="9">
        <v>8.3299999999999999E-2</v>
      </c>
      <c r="J34" s="10">
        <f>ROUND($J$29*I34,2)</f>
        <v>106.77</v>
      </c>
    </row>
    <row r="35" spans="1:10" ht="36.25" customHeight="1" x14ac:dyDescent="0.25">
      <c r="A35" s="8" t="s">
        <v>6</v>
      </c>
      <c r="B35" s="191" t="s">
        <v>39</v>
      </c>
      <c r="C35" s="191"/>
      <c r="D35" s="191"/>
      <c r="E35" s="191"/>
      <c r="F35" s="191"/>
      <c r="G35" s="191"/>
      <c r="H35" s="191"/>
      <c r="I35" s="11">
        <v>3.0249999999999999E-2</v>
      </c>
      <c r="J35" s="10">
        <f>ROUND($J$29*I35,2)</f>
        <v>38.770000000000003</v>
      </c>
    </row>
    <row r="36" spans="1:10" ht="13" x14ac:dyDescent="0.25">
      <c r="A36" s="192" t="s">
        <v>40</v>
      </c>
      <c r="B36" s="192"/>
      <c r="C36" s="192"/>
      <c r="D36" s="192"/>
      <c r="E36" s="192"/>
      <c r="F36" s="192"/>
      <c r="G36" s="192"/>
      <c r="H36" s="192"/>
      <c r="I36" s="192"/>
      <c r="J36" s="105">
        <f>SUM(J34+J35)</f>
        <v>145.54</v>
      </c>
    </row>
    <row r="37" spans="1:10" ht="13" x14ac:dyDescent="0.3">
      <c r="A37" s="12" t="s">
        <v>9</v>
      </c>
      <c r="B37" s="185" t="s">
        <v>41</v>
      </c>
      <c r="C37" s="185"/>
      <c r="D37" s="185"/>
      <c r="E37" s="185"/>
      <c r="F37" s="185"/>
      <c r="G37" s="185"/>
      <c r="H37" s="185"/>
      <c r="I37" s="185"/>
      <c r="J37" s="13">
        <f>ROUND(I50*J36,2)</f>
        <v>53.56</v>
      </c>
    </row>
    <row r="38" spans="1:10" ht="13" x14ac:dyDescent="0.25">
      <c r="A38" s="186" t="s">
        <v>40</v>
      </c>
      <c r="B38" s="186"/>
      <c r="C38" s="186"/>
      <c r="D38" s="186"/>
      <c r="E38" s="186"/>
      <c r="F38" s="186"/>
      <c r="G38" s="186"/>
      <c r="H38" s="186"/>
      <c r="I38" s="186"/>
      <c r="J38" s="14">
        <f>J36+J37</f>
        <v>199.1</v>
      </c>
    </row>
    <row r="39" spans="1:10" ht="13" x14ac:dyDescent="0.25">
      <c r="A39" s="177"/>
      <c r="B39" s="177"/>
      <c r="C39" s="177"/>
      <c r="D39" s="177"/>
      <c r="E39" s="177"/>
      <c r="F39" s="177"/>
      <c r="G39" s="177"/>
      <c r="H39" s="177"/>
      <c r="I39" s="177"/>
      <c r="J39" s="177"/>
    </row>
    <row r="40" spans="1:10" ht="30.4" customHeight="1" x14ac:dyDescent="0.25">
      <c r="A40" s="187" t="s">
        <v>42</v>
      </c>
      <c r="B40" s="187"/>
      <c r="C40" s="187"/>
      <c r="D40" s="187"/>
      <c r="E40" s="187"/>
      <c r="F40" s="187"/>
      <c r="G40" s="187"/>
      <c r="H40" s="187"/>
      <c r="I40" s="187"/>
      <c r="J40" s="187"/>
    </row>
    <row r="41" spans="1:10" ht="30.4" customHeight="1" x14ac:dyDescent="0.25">
      <c r="A41" s="104" t="s">
        <v>43</v>
      </c>
      <c r="B41" s="188" t="s">
        <v>44</v>
      </c>
      <c r="C41" s="188"/>
      <c r="D41" s="188"/>
      <c r="E41" s="188"/>
      <c r="F41" s="188"/>
      <c r="G41" s="188"/>
      <c r="H41" s="188"/>
      <c r="I41" s="167" t="s">
        <v>45</v>
      </c>
      <c r="J41" s="103" t="s">
        <v>46</v>
      </c>
    </row>
    <row r="42" spans="1:10" ht="13" x14ac:dyDescent="0.25">
      <c r="A42" s="8" t="s">
        <v>4</v>
      </c>
      <c r="B42" s="185" t="s">
        <v>47</v>
      </c>
      <c r="C42" s="185"/>
      <c r="D42" s="185"/>
      <c r="E42" s="185"/>
      <c r="F42" s="185"/>
      <c r="G42" s="185"/>
      <c r="H42" s="185"/>
      <c r="I42" s="15">
        <v>0.2</v>
      </c>
      <c r="J42" s="16">
        <f t="shared" ref="J42:J49" si="0">ROUND($J$29*I42,2)</f>
        <v>256.35000000000002</v>
      </c>
    </row>
    <row r="43" spans="1:10" ht="13" x14ac:dyDescent="0.25">
      <c r="A43" s="8" t="s">
        <v>6</v>
      </c>
      <c r="B43" s="185" t="s">
        <v>48</v>
      </c>
      <c r="C43" s="185"/>
      <c r="D43" s="185"/>
      <c r="E43" s="185"/>
      <c r="F43" s="185"/>
      <c r="G43" s="185"/>
      <c r="H43" s="185"/>
      <c r="I43" s="15">
        <v>2.5000000000000001E-2</v>
      </c>
      <c r="J43" s="16">
        <f t="shared" si="0"/>
        <v>32.04</v>
      </c>
    </row>
    <row r="44" spans="1:10" ht="12.75" customHeight="1" x14ac:dyDescent="0.25">
      <c r="A44" s="8" t="s">
        <v>9</v>
      </c>
      <c r="B44" s="174" t="s">
        <v>137</v>
      </c>
      <c r="C44" s="174"/>
      <c r="D44" s="174"/>
      <c r="E44" s="17" t="s">
        <v>50</v>
      </c>
      <c r="F44" s="18">
        <v>0.03</v>
      </c>
      <c r="G44" s="17" t="s">
        <v>51</v>
      </c>
      <c r="H44" s="19">
        <v>1</v>
      </c>
      <c r="I44" s="169">
        <v>0.03</v>
      </c>
      <c r="J44" s="16">
        <f t="shared" si="0"/>
        <v>38.450000000000003</v>
      </c>
    </row>
    <row r="45" spans="1:10" ht="13" x14ac:dyDescent="0.25">
      <c r="A45" s="8" t="s">
        <v>11</v>
      </c>
      <c r="B45" s="185" t="s">
        <v>52</v>
      </c>
      <c r="C45" s="185"/>
      <c r="D45" s="185"/>
      <c r="E45" s="185"/>
      <c r="F45" s="185"/>
      <c r="G45" s="185"/>
      <c r="H45" s="185"/>
      <c r="I45" s="15">
        <v>1.4999999999999999E-2</v>
      </c>
      <c r="J45" s="16">
        <f t="shared" si="0"/>
        <v>19.23</v>
      </c>
    </row>
    <row r="46" spans="1:10" ht="13" x14ac:dyDescent="0.25">
      <c r="A46" s="8" t="s">
        <v>29</v>
      </c>
      <c r="B46" s="185" t="s">
        <v>53</v>
      </c>
      <c r="C46" s="185"/>
      <c r="D46" s="185"/>
      <c r="E46" s="185"/>
      <c r="F46" s="185"/>
      <c r="G46" s="185"/>
      <c r="H46" s="185"/>
      <c r="I46" s="15">
        <v>0.01</v>
      </c>
      <c r="J46" s="16">
        <f t="shared" si="0"/>
        <v>12.82</v>
      </c>
    </row>
    <row r="47" spans="1:10" ht="13" x14ac:dyDescent="0.25">
      <c r="A47" s="8" t="s">
        <v>54</v>
      </c>
      <c r="B47" s="185" t="s">
        <v>55</v>
      </c>
      <c r="C47" s="185"/>
      <c r="D47" s="185"/>
      <c r="E47" s="185"/>
      <c r="F47" s="185"/>
      <c r="G47" s="185"/>
      <c r="H47" s="185"/>
      <c r="I47" s="15">
        <v>6.0000000000000001E-3</v>
      </c>
      <c r="J47" s="16">
        <f t="shared" si="0"/>
        <v>7.69</v>
      </c>
    </row>
    <row r="48" spans="1:10" ht="13" x14ac:dyDescent="0.25">
      <c r="A48" s="8" t="s">
        <v>56</v>
      </c>
      <c r="B48" s="185" t="s">
        <v>57</v>
      </c>
      <c r="C48" s="185"/>
      <c r="D48" s="185"/>
      <c r="E48" s="185"/>
      <c r="F48" s="185"/>
      <c r="G48" s="185"/>
      <c r="H48" s="185"/>
      <c r="I48" s="15">
        <v>2E-3</v>
      </c>
      <c r="J48" s="16">
        <f t="shared" si="0"/>
        <v>2.56</v>
      </c>
    </row>
    <row r="49" spans="1:10" ht="13" x14ac:dyDescent="0.25">
      <c r="A49" s="8" t="s">
        <v>58</v>
      </c>
      <c r="B49" s="185" t="s">
        <v>59</v>
      </c>
      <c r="C49" s="185"/>
      <c r="D49" s="185"/>
      <c r="E49" s="185"/>
      <c r="F49" s="185"/>
      <c r="G49" s="185"/>
      <c r="H49" s="185"/>
      <c r="I49" s="15">
        <v>0.08</v>
      </c>
      <c r="J49" s="16">
        <f t="shared" si="0"/>
        <v>102.54</v>
      </c>
    </row>
    <row r="50" spans="1:10" ht="13" x14ac:dyDescent="0.25">
      <c r="A50" s="186" t="s">
        <v>40</v>
      </c>
      <c r="B50" s="186"/>
      <c r="C50" s="186"/>
      <c r="D50" s="186"/>
      <c r="E50" s="186"/>
      <c r="F50" s="186"/>
      <c r="G50" s="186"/>
      <c r="H50" s="186"/>
      <c r="I50" s="168">
        <f>SUM(I42:I49)</f>
        <v>0.36800000000000005</v>
      </c>
      <c r="J50" s="14">
        <f>SUM(J42:J49)</f>
        <v>471.68000000000006</v>
      </c>
    </row>
    <row r="51" spans="1:10" ht="13" x14ac:dyDescent="0.25">
      <c r="A51" s="177"/>
      <c r="B51" s="177"/>
      <c r="C51" s="177"/>
      <c r="D51" s="177"/>
      <c r="E51" s="177"/>
      <c r="F51" s="177"/>
      <c r="G51" s="177"/>
      <c r="H51" s="177"/>
      <c r="I51" s="177"/>
      <c r="J51" s="177"/>
    </row>
    <row r="52" spans="1:10" ht="16.149999999999999" customHeight="1" x14ac:dyDescent="0.25">
      <c r="A52" s="187" t="s">
        <v>60</v>
      </c>
      <c r="B52" s="187"/>
      <c r="C52" s="187"/>
      <c r="D52" s="187"/>
      <c r="E52" s="187"/>
      <c r="F52" s="187"/>
      <c r="G52" s="187"/>
      <c r="H52" s="187"/>
      <c r="I52" s="187"/>
      <c r="J52" s="187"/>
    </row>
    <row r="53" spans="1:10" ht="16.149999999999999" customHeight="1" x14ac:dyDescent="0.25">
      <c r="A53" s="104" t="s">
        <v>61</v>
      </c>
      <c r="B53" s="188" t="s">
        <v>62</v>
      </c>
      <c r="C53" s="188"/>
      <c r="D53" s="188"/>
      <c r="E53" s="188"/>
      <c r="F53" s="188"/>
      <c r="G53" s="188"/>
      <c r="H53" s="188"/>
      <c r="I53" s="188"/>
      <c r="J53" s="103" t="s">
        <v>37</v>
      </c>
    </row>
    <row r="54" spans="1:10" ht="13" x14ac:dyDescent="0.25">
      <c r="A54" s="8" t="s">
        <v>4</v>
      </c>
      <c r="B54" s="185" t="s">
        <v>193</v>
      </c>
      <c r="C54" s="185"/>
      <c r="D54" s="185"/>
      <c r="E54" s="185"/>
      <c r="F54" s="185"/>
      <c r="G54" s="185"/>
      <c r="H54" s="185"/>
      <c r="I54" s="185"/>
      <c r="J54" s="115">
        <f>IF(ROUND((I57*I55*I56)-(J23*0.06),2)&lt;0,0,ROUND((I57*I55*I56)-(J23*0.06),2))*1+(I55*I56*21.726-0.06*J23)*0</f>
        <v>121.1</v>
      </c>
    </row>
    <row r="55" spans="1:10" ht="13" x14ac:dyDescent="0.25">
      <c r="A55" s="8"/>
      <c r="B55" s="194" t="s">
        <v>216</v>
      </c>
      <c r="C55" s="194"/>
      <c r="D55" s="194"/>
      <c r="E55" s="194"/>
      <c r="F55" s="194"/>
      <c r="G55" s="194"/>
      <c r="H55" s="194"/>
      <c r="I55" s="20">
        <v>4.5</v>
      </c>
      <c r="J55" s="108" t="s">
        <v>63</v>
      </c>
    </row>
    <row r="56" spans="1:10" ht="13" x14ac:dyDescent="0.25">
      <c r="A56" s="8"/>
      <c r="B56" s="194" t="s">
        <v>217</v>
      </c>
      <c r="C56" s="194"/>
      <c r="D56" s="194"/>
      <c r="E56" s="194"/>
      <c r="F56" s="194"/>
      <c r="G56" s="194"/>
      <c r="H56" s="194"/>
      <c r="I56" s="21">
        <v>2</v>
      </c>
      <c r="J56" s="130" t="s">
        <v>63</v>
      </c>
    </row>
    <row r="57" spans="1:10" ht="13" x14ac:dyDescent="0.25">
      <c r="A57" s="8"/>
      <c r="B57" s="194" t="s">
        <v>218</v>
      </c>
      <c r="C57" s="194"/>
      <c r="D57" s="194"/>
      <c r="E57" s="194"/>
      <c r="F57" s="194"/>
      <c r="G57" s="194"/>
      <c r="H57" s="194"/>
      <c r="I57" s="22">
        <v>22</v>
      </c>
      <c r="J57" s="130" t="s">
        <v>63</v>
      </c>
    </row>
    <row r="58" spans="1:10" ht="13" x14ac:dyDescent="0.25">
      <c r="A58" s="8" t="s">
        <v>6</v>
      </c>
      <c r="B58" s="185" t="s">
        <v>197</v>
      </c>
      <c r="C58" s="185"/>
      <c r="D58" s="185"/>
      <c r="E58" s="185"/>
      <c r="F58" s="185"/>
      <c r="G58" s="185"/>
      <c r="H58" s="185"/>
      <c r="I58" s="185"/>
      <c r="J58" s="16">
        <f>ROUND(I60*I59*(1-0.18),2)*1+ROUND(21.726*6*(1-0.18),2)*0</f>
        <v>0</v>
      </c>
    </row>
    <row r="59" spans="1:10" ht="13" x14ac:dyDescent="0.25">
      <c r="A59" s="8"/>
      <c r="B59" s="194" t="s">
        <v>307</v>
      </c>
      <c r="C59" s="194"/>
      <c r="D59" s="194"/>
      <c r="E59" s="194"/>
      <c r="F59" s="194"/>
      <c r="G59" s="194"/>
      <c r="H59" s="194"/>
      <c r="I59" s="20">
        <v>0</v>
      </c>
      <c r="J59" s="108" t="s">
        <v>63</v>
      </c>
    </row>
    <row r="60" spans="1:10" ht="13" x14ac:dyDescent="0.25">
      <c r="A60" s="23"/>
      <c r="B60" s="194" t="s">
        <v>219</v>
      </c>
      <c r="C60" s="194"/>
      <c r="D60" s="194"/>
      <c r="E60" s="194"/>
      <c r="F60" s="194"/>
      <c r="G60" s="194"/>
      <c r="H60" s="194"/>
      <c r="I60" s="24">
        <v>22</v>
      </c>
      <c r="J60" s="130" t="s">
        <v>63</v>
      </c>
    </row>
    <row r="61" spans="1:10" ht="27.65" customHeight="1" x14ac:dyDescent="0.25">
      <c r="A61" s="8" t="s">
        <v>9</v>
      </c>
      <c r="B61" s="193" t="s">
        <v>202</v>
      </c>
      <c r="C61" s="193"/>
      <c r="D61" s="193"/>
      <c r="E61" s="193"/>
      <c r="F61" s="193"/>
      <c r="G61" s="193"/>
      <c r="H61" s="193"/>
      <c r="I61" s="193"/>
      <c r="J61" s="16">
        <v>0</v>
      </c>
    </row>
    <row r="62" spans="1:10" ht="27.65" customHeight="1" x14ac:dyDescent="0.25">
      <c r="A62" s="8" t="s">
        <v>11</v>
      </c>
      <c r="B62" s="174" t="s">
        <v>196</v>
      </c>
      <c r="C62" s="174"/>
      <c r="D62" s="174"/>
      <c r="E62" s="174"/>
      <c r="F62" s="174"/>
      <c r="G62" s="174"/>
      <c r="H62" s="174"/>
      <c r="I62" s="174"/>
      <c r="J62" s="25">
        <v>32.5</v>
      </c>
    </row>
    <row r="63" spans="1:10" ht="13" x14ac:dyDescent="0.25">
      <c r="A63" s="186" t="s">
        <v>32</v>
      </c>
      <c r="B63" s="186"/>
      <c r="C63" s="186"/>
      <c r="D63" s="186"/>
      <c r="E63" s="186"/>
      <c r="F63" s="186"/>
      <c r="G63" s="186"/>
      <c r="H63" s="186"/>
      <c r="I63" s="186"/>
      <c r="J63" s="14">
        <f>SUM(J54:J62)</f>
        <v>153.6</v>
      </c>
    </row>
    <row r="64" spans="1:10" ht="13" x14ac:dyDescent="0.25">
      <c r="A64" s="177"/>
      <c r="B64" s="177"/>
      <c r="C64" s="177"/>
      <c r="D64" s="177"/>
      <c r="E64" s="177"/>
      <c r="F64" s="177"/>
      <c r="G64" s="177"/>
      <c r="H64" s="177"/>
      <c r="I64" s="177"/>
      <c r="J64" s="177"/>
    </row>
    <row r="65" spans="1:13" ht="16.149999999999999" customHeight="1" x14ac:dyDescent="0.25">
      <c r="A65" s="187" t="s">
        <v>64</v>
      </c>
      <c r="B65" s="187"/>
      <c r="C65" s="187"/>
      <c r="D65" s="187"/>
      <c r="E65" s="187"/>
      <c r="F65" s="187"/>
      <c r="G65" s="187"/>
      <c r="H65" s="187"/>
      <c r="I65" s="187"/>
      <c r="J65" s="187"/>
    </row>
    <row r="66" spans="1:13" ht="16.149999999999999" customHeight="1" x14ac:dyDescent="0.25">
      <c r="A66" s="103">
        <v>2</v>
      </c>
      <c r="B66" s="183" t="s">
        <v>65</v>
      </c>
      <c r="C66" s="183"/>
      <c r="D66" s="183"/>
      <c r="E66" s="183"/>
      <c r="F66" s="183"/>
      <c r="G66" s="183"/>
      <c r="H66" s="183"/>
      <c r="I66" s="183"/>
      <c r="J66" s="103" t="s">
        <v>37</v>
      </c>
    </row>
    <row r="67" spans="1:13" ht="14.65" customHeight="1" x14ac:dyDescent="0.25">
      <c r="A67" s="1" t="s">
        <v>35</v>
      </c>
      <c r="B67" s="1"/>
      <c r="C67" s="174" t="s">
        <v>66</v>
      </c>
      <c r="D67" s="174"/>
      <c r="E67" s="174"/>
      <c r="F67" s="174"/>
      <c r="G67" s="174"/>
      <c r="H67" s="174"/>
      <c r="I67" s="174"/>
      <c r="J67" s="26">
        <f>J38</f>
        <v>199.1</v>
      </c>
    </row>
    <row r="68" spans="1:13" ht="14.65" customHeight="1" x14ac:dyDescent="0.25">
      <c r="A68" s="1" t="s">
        <v>43</v>
      </c>
      <c r="B68" s="1"/>
      <c r="C68" s="174" t="s">
        <v>44</v>
      </c>
      <c r="D68" s="174"/>
      <c r="E68" s="174"/>
      <c r="F68" s="174"/>
      <c r="G68" s="174"/>
      <c r="H68" s="174"/>
      <c r="I68" s="174"/>
      <c r="J68" s="26">
        <f>J50</f>
        <v>471.68000000000006</v>
      </c>
    </row>
    <row r="69" spans="1:13" ht="14.65" customHeight="1" x14ac:dyDescent="0.25">
      <c r="A69" s="1" t="s">
        <v>61</v>
      </c>
      <c r="B69" s="1"/>
      <c r="C69" s="174" t="s">
        <v>62</v>
      </c>
      <c r="D69" s="174"/>
      <c r="E69" s="174"/>
      <c r="F69" s="174"/>
      <c r="G69" s="174"/>
      <c r="H69" s="174"/>
      <c r="I69" s="174"/>
      <c r="J69" s="146">
        <f>J63</f>
        <v>153.6</v>
      </c>
    </row>
    <row r="70" spans="1:13" ht="14.65" customHeight="1" x14ac:dyDescent="0.25">
      <c r="A70" s="184" t="s">
        <v>40</v>
      </c>
      <c r="B70" s="184"/>
      <c r="C70" s="184"/>
      <c r="D70" s="184"/>
      <c r="E70" s="184"/>
      <c r="F70" s="184"/>
      <c r="G70" s="184"/>
      <c r="H70" s="184"/>
      <c r="I70" s="184"/>
      <c r="J70" s="27">
        <f>SUM(J67+J68+J69)</f>
        <v>824.38000000000011</v>
      </c>
    </row>
    <row r="71" spans="1:13" ht="13.5" thickBot="1" x14ac:dyDescent="0.3">
      <c r="A71" s="177"/>
      <c r="B71" s="177"/>
      <c r="C71" s="177"/>
      <c r="D71" s="177"/>
      <c r="E71" s="177"/>
      <c r="F71" s="177"/>
      <c r="G71" s="177"/>
      <c r="H71" s="177"/>
      <c r="I71" s="177"/>
      <c r="J71" s="177"/>
    </row>
    <row r="72" spans="1:13" ht="16.149999999999999" customHeight="1" thickBot="1" x14ac:dyDescent="0.3">
      <c r="A72" s="187" t="s">
        <v>67</v>
      </c>
      <c r="B72" s="187"/>
      <c r="C72" s="187"/>
      <c r="D72" s="187"/>
      <c r="E72" s="187"/>
      <c r="F72" s="187"/>
      <c r="G72" s="187"/>
      <c r="H72" s="187"/>
      <c r="I72" s="187"/>
      <c r="J72" s="187"/>
      <c r="L72" s="170" t="s">
        <v>68</v>
      </c>
      <c r="M72" s="171"/>
    </row>
    <row r="73" spans="1:13" ht="16.149999999999999" customHeight="1" thickBot="1" x14ac:dyDescent="0.3">
      <c r="A73" s="104">
        <v>3</v>
      </c>
      <c r="B73" s="183" t="s">
        <v>69</v>
      </c>
      <c r="C73" s="183"/>
      <c r="D73" s="183"/>
      <c r="E73" s="183"/>
      <c r="F73" s="183"/>
      <c r="G73" s="183"/>
      <c r="H73" s="183"/>
      <c r="I73" s="183"/>
      <c r="J73" s="104" t="s">
        <v>70</v>
      </c>
      <c r="L73" s="93" t="s">
        <v>71</v>
      </c>
      <c r="M73" s="93" t="s">
        <v>72</v>
      </c>
    </row>
    <row r="74" spans="1:13" ht="46.5" customHeight="1" x14ac:dyDescent="0.25">
      <c r="A74" s="8" t="s">
        <v>4</v>
      </c>
      <c r="B74" s="174" t="s">
        <v>73</v>
      </c>
      <c r="C74" s="174"/>
      <c r="D74" s="174"/>
      <c r="E74" s="174"/>
      <c r="F74" s="174"/>
      <c r="G74" s="174"/>
      <c r="H74" s="174"/>
      <c r="I74" s="174"/>
      <c r="J74" s="115">
        <f>ROUND((($J$29/12)+($J$34/12)+($J$29/12/12)+($J$35/12))*(30/30)*0.05,2)</f>
        <v>6.39</v>
      </c>
      <c r="L74" s="92" t="s">
        <v>74</v>
      </c>
      <c r="M74" s="92" t="s">
        <v>75</v>
      </c>
    </row>
    <row r="75" spans="1:13" ht="14.65" customHeight="1" thickBot="1" x14ac:dyDescent="0.3">
      <c r="A75" s="8" t="s">
        <v>6</v>
      </c>
      <c r="B75" s="174" t="s">
        <v>76</v>
      </c>
      <c r="C75" s="174"/>
      <c r="D75" s="174"/>
      <c r="E75" s="174"/>
      <c r="F75" s="174"/>
      <c r="G75" s="174"/>
      <c r="H75" s="174"/>
      <c r="I75" s="174"/>
      <c r="J75" s="115">
        <f>ROUND($J$74*I49,2)</f>
        <v>0.51</v>
      </c>
      <c r="L75" s="86"/>
      <c r="M75" s="86"/>
    </row>
    <row r="76" spans="1:13" ht="36.25" customHeight="1" thickBot="1" x14ac:dyDescent="0.3">
      <c r="A76" s="8" t="s">
        <v>9</v>
      </c>
      <c r="B76" s="174" t="s">
        <v>303</v>
      </c>
      <c r="C76" s="174"/>
      <c r="D76" s="174"/>
      <c r="E76" s="174"/>
      <c r="F76" s="174"/>
      <c r="G76" s="174"/>
      <c r="H76" s="174"/>
      <c r="I76" s="28">
        <v>1.9E-3</v>
      </c>
      <c r="J76" s="16">
        <f>ROUND($J$29*I76,2)</f>
        <v>2.44</v>
      </c>
      <c r="K76" s="94">
        <v>2.71</v>
      </c>
      <c r="L76" s="87" t="s">
        <v>77</v>
      </c>
      <c r="M76" s="87" t="s">
        <v>78</v>
      </c>
    </row>
    <row r="77" spans="1:13" ht="27.75" customHeight="1" x14ac:dyDescent="0.25">
      <c r="A77" s="8" t="s">
        <v>11</v>
      </c>
      <c r="B77" s="195" t="s">
        <v>199</v>
      </c>
      <c r="C77" s="196"/>
      <c r="D77" s="196"/>
      <c r="E77" s="196"/>
      <c r="F77" s="196"/>
      <c r="G77" s="196"/>
      <c r="H77" s="196"/>
      <c r="I77" s="197"/>
      <c r="J77" s="16">
        <f>(J29/30*7)/12*0.9</f>
        <v>22.430449999999997</v>
      </c>
      <c r="L77" s="88"/>
      <c r="M77" s="88"/>
    </row>
    <row r="78" spans="1:13" ht="14.65" customHeight="1" x14ac:dyDescent="0.25">
      <c r="A78" s="8" t="s">
        <v>29</v>
      </c>
      <c r="B78" s="174" t="s">
        <v>79</v>
      </c>
      <c r="C78" s="174"/>
      <c r="D78" s="174"/>
      <c r="E78" s="174"/>
      <c r="F78" s="174"/>
      <c r="G78" s="174"/>
      <c r="H78" s="174"/>
      <c r="I78" s="174"/>
      <c r="J78" s="16">
        <f>ROUND($I$50*J77,2)</f>
        <v>8.25</v>
      </c>
      <c r="L78" s="89" t="s">
        <v>80</v>
      </c>
      <c r="M78" s="89" t="s">
        <v>81</v>
      </c>
    </row>
    <row r="79" spans="1:13" ht="36.25" customHeight="1" thickBot="1" x14ac:dyDescent="0.3">
      <c r="A79" s="8" t="s">
        <v>54</v>
      </c>
      <c r="B79" s="174" t="s">
        <v>223</v>
      </c>
      <c r="C79" s="174"/>
      <c r="D79" s="174"/>
      <c r="E79" s="174"/>
      <c r="F79" s="174"/>
      <c r="G79" s="174"/>
      <c r="H79" s="174"/>
      <c r="I79" s="28">
        <v>3.8100000000000002E-2</v>
      </c>
      <c r="J79" s="16">
        <f>ROUND($J$29*I79,2)</f>
        <v>48.83</v>
      </c>
      <c r="K79" s="94">
        <v>53.72</v>
      </c>
      <c r="L79" s="86"/>
      <c r="M79" s="86"/>
    </row>
    <row r="80" spans="1:13" ht="13.5" thickBot="1" x14ac:dyDescent="0.3">
      <c r="A80" s="186" t="s">
        <v>40</v>
      </c>
      <c r="B80" s="186"/>
      <c r="C80" s="186"/>
      <c r="D80" s="186"/>
      <c r="E80" s="186"/>
      <c r="F80" s="186"/>
      <c r="G80" s="186"/>
      <c r="H80" s="186"/>
      <c r="I80" s="186"/>
      <c r="J80" s="14">
        <f>SUM(J74:J79)</f>
        <v>88.850449999999995</v>
      </c>
      <c r="L80" s="87" t="s">
        <v>82</v>
      </c>
      <c r="M80" s="87" t="s">
        <v>83</v>
      </c>
    </row>
    <row r="81" spans="1:13" ht="13.5" thickBot="1" x14ac:dyDescent="0.3">
      <c r="A81" s="177"/>
      <c r="B81" s="177"/>
      <c r="C81" s="177"/>
      <c r="D81" s="177"/>
      <c r="E81" s="177"/>
      <c r="F81" s="177"/>
      <c r="G81" s="177"/>
      <c r="H81" s="177"/>
      <c r="I81" s="177"/>
      <c r="J81" s="177"/>
      <c r="L81" s="90"/>
      <c r="M81" s="90"/>
    </row>
    <row r="82" spans="1:13" ht="16.149999999999999" customHeight="1" thickBot="1" x14ac:dyDescent="0.3">
      <c r="A82" s="187" t="s">
        <v>84</v>
      </c>
      <c r="B82" s="187"/>
      <c r="C82" s="187"/>
      <c r="D82" s="187"/>
      <c r="E82" s="187"/>
      <c r="F82" s="187"/>
      <c r="G82" s="187"/>
      <c r="H82" s="187"/>
      <c r="I82" s="187"/>
      <c r="J82" s="187"/>
      <c r="L82" s="91" t="s">
        <v>85</v>
      </c>
      <c r="M82" s="91" t="s">
        <v>86</v>
      </c>
    </row>
    <row r="83" spans="1:13" ht="28" customHeight="1" x14ac:dyDescent="0.25">
      <c r="A83" s="199" t="s">
        <v>87</v>
      </c>
      <c r="B83" s="199"/>
      <c r="C83" s="199"/>
      <c r="D83" s="199"/>
      <c r="E83" s="199"/>
      <c r="F83" s="199"/>
      <c r="G83" s="199"/>
      <c r="H83" s="199"/>
      <c r="I83" s="199"/>
      <c r="J83" s="29">
        <f>J86+J29+J34+J35</f>
        <v>1543.6</v>
      </c>
    </row>
    <row r="84" spans="1:13" ht="14.65" customHeight="1" x14ac:dyDescent="0.25">
      <c r="A84" s="200"/>
      <c r="B84" s="200"/>
      <c r="C84" s="200"/>
      <c r="D84" s="200"/>
      <c r="E84" s="200"/>
      <c r="F84" s="200"/>
      <c r="G84" s="200"/>
      <c r="H84" s="200"/>
      <c r="I84" s="200"/>
      <c r="J84" s="200"/>
    </row>
    <row r="85" spans="1:13" ht="14" x14ac:dyDescent="0.3">
      <c r="A85" s="30" t="s">
        <v>88</v>
      </c>
      <c r="B85" s="188" t="s">
        <v>89</v>
      </c>
      <c r="C85" s="188"/>
      <c r="D85" s="188"/>
      <c r="E85" s="188"/>
      <c r="F85" s="188"/>
      <c r="G85" s="188"/>
      <c r="H85" s="188"/>
      <c r="I85" s="188"/>
      <c r="J85" s="30" t="s">
        <v>37</v>
      </c>
    </row>
    <row r="86" spans="1:13" ht="12.75" customHeight="1" x14ac:dyDescent="0.3">
      <c r="A86" s="12" t="s">
        <v>4</v>
      </c>
      <c r="B86" s="174" t="s">
        <v>184</v>
      </c>
      <c r="C86" s="174"/>
      <c r="D86" s="174"/>
      <c r="E86" s="174"/>
      <c r="F86" s="174"/>
      <c r="G86" s="174"/>
      <c r="H86" s="174"/>
      <c r="I86" s="11">
        <v>9.0749999999999997E-2</v>
      </c>
      <c r="J86" s="16">
        <f>ROUND(($J$29*I86),2)</f>
        <v>116.32</v>
      </c>
    </row>
    <row r="87" spans="1:13" ht="13" x14ac:dyDescent="0.3">
      <c r="A87" s="12" t="s">
        <v>6</v>
      </c>
      <c r="B87" s="198" t="s">
        <v>194</v>
      </c>
      <c r="C87" s="198"/>
      <c r="D87" s="198"/>
      <c r="E87" s="198"/>
      <c r="F87" s="198"/>
      <c r="G87" s="198"/>
      <c r="H87" s="198"/>
      <c r="I87" s="198"/>
      <c r="J87" s="32">
        <f>ROUND((($J$83/30)*2.96)/12,2)</f>
        <v>12.69</v>
      </c>
    </row>
    <row r="88" spans="1:13" ht="13" x14ac:dyDescent="0.3">
      <c r="A88" s="12" t="s">
        <v>9</v>
      </c>
      <c r="B88" s="185" t="s">
        <v>186</v>
      </c>
      <c r="C88" s="185"/>
      <c r="D88" s="185"/>
      <c r="E88" s="185"/>
      <c r="F88" s="185"/>
      <c r="G88" s="185"/>
      <c r="H88" s="185"/>
      <c r="I88" s="185"/>
      <c r="J88" s="32">
        <f>ROUND((($J$83/30)*5)/12*0.015,2)</f>
        <v>0.32</v>
      </c>
    </row>
    <row r="89" spans="1:13" ht="13" x14ac:dyDescent="0.3">
      <c r="A89" s="12" t="s">
        <v>11</v>
      </c>
      <c r="B89" s="185" t="s">
        <v>185</v>
      </c>
      <c r="C89" s="185"/>
      <c r="D89" s="185"/>
      <c r="E89" s="185"/>
      <c r="F89" s="185"/>
      <c r="G89" s="185"/>
      <c r="H89" s="185"/>
      <c r="I89" s="185"/>
      <c r="J89" s="13">
        <f>ROUND(((($J$83/30)*15)/12)*0.0078,2)</f>
        <v>0.5</v>
      </c>
    </row>
    <row r="90" spans="1:13" ht="13" x14ac:dyDescent="0.3">
      <c r="A90" s="12" t="s">
        <v>29</v>
      </c>
      <c r="B90" s="185" t="s">
        <v>195</v>
      </c>
      <c r="C90" s="185"/>
      <c r="D90" s="185"/>
      <c r="E90" s="185"/>
      <c r="F90" s="185"/>
      <c r="G90" s="185"/>
      <c r="H90" s="185"/>
      <c r="I90" s="185"/>
      <c r="J90" s="115">
        <f>ROUND(((($J$29+$J$29/3)*4/12)/12)*0.01,2)</f>
        <v>0.47</v>
      </c>
    </row>
    <row r="91" spans="1:13" ht="13" x14ac:dyDescent="0.3">
      <c r="A91" s="33" t="s">
        <v>54</v>
      </c>
      <c r="B91" s="203" t="s">
        <v>203</v>
      </c>
      <c r="C91" s="203"/>
      <c r="D91" s="203"/>
      <c r="E91" s="203"/>
      <c r="F91" s="203"/>
      <c r="G91" s="203"/>
      <c r="H91" s="203"/>
      <c r="I91" s="203"/>
      <c r="J91" s="13">
        <f>ROUND(((($J$83/30)*5)/12),2)</f>
        <v>21.44</v>
      </c>
    </row>
    <row r="92" spans="1:13" ht="13" x14ac:dyDescent="0.3">
      <c r="A92" s="186" t="s">
        <v>40</v>
      </c>
      <c r="B92" s="186"/>
      <c r="C92" s="186"/>
      <c r="D92" s="186"/>
      <c r="E92" s="186"/>
      <c r="F92" s="186"/>
      <c r="G92" s="186"/>
      <c r="H92" s="186"/>
      <c r="I92" s="186"/>
      <c r="J92" s="34">
        <f>SUM(J86:J91)</f>
        <v>151.73999999999998</v>
      </c>
    </row>
    <row r="93" spans="1:13" ht="14.65" customHeight="1" x14ac:dyDescent="0.3">
      <c r="A93" s="12" t="s">
        <v>56</v>
      </c>
      <c r="B93" s="185" t="s">
        <v>90</v>
      </c>
      <c r="C93" s="185"/>
      <c r="D93" s="185"/>
      <c r="E93" s="185"/>
      <c r="F93" s="185"/>
      <c r="G93" s="185"/>
      <c r="H93" s="185"/>
      <c r="I93" s="185"/>
      <c r="J93" s="13">
        <f>ROUND(I50*J92,2)</f>
        <v>55.84</v>
      </c>
    </row>
    <row r="94" spans="1:13" ht="13" x14ac:dyDescent="0.25">
      <c r="A94" s="186" t="s">
        <v>40</v>
      </c>
      <c r="B94" s="186"/>
      <c r="C94" s="186"/>
      <c r="D94" s="186"/>
      <c r="E94" s="186"/>
      <c r="F94" s="186"/>
      <c r="G94" s="186"/>
      <c r="H94" s="186"/>
      <c r="I94" s="186"/>
      <c r="J94" s="14">
        <f>SUM(J92:J93)</f>
        <v>207.57999999999998</v>
      </c>
    </row>
    <row r="95" spans="1:13" ht="16.149999999999999" customHeight="1" x14ac:dyDescent="0.25">
      <c r="A95" s="187" t="s">
        <v>187</v>
      </c>
      <c r="B95" s="187"/>
      <c r="C95" s="187"/>
      <c r="D95" s="187"/>
      <c r="E95" s="187"/>
      <c r="F95" s="187"/>
      <c r="G95" s="187"/>
      <c r="H95" s="187"/>
      <c r="I95" s="187"/>
      <c r="J95" s="187"/>
    </row>
    <row r="96" spans="1:13" ht="14" x14ac:dyDescent="0.25">
      <c r="A96" s="104" t="s">
        <v>91</v>
      </c>
      <c r="B96" s="188" t="s">
        <v>92</v>
      </c>
      <c r="C96" s="188"/>
      <c r="D96" s="188"/>
      <c r="E96" s="188"/>
      <c r="F96" s="188"/>
      <c r="G96" s="188"/>
      <c r="H96" s="188"/>
      <c r="I96" s="188"/>
      <c r="J96" s="35" t="s">
        <v>37</v>
      </c>
    </row>
    <row r="97" spans="1:10" ht="13" x14ac:dyDescent="0.25">
      <c r="A97" s="8" t="s">
        <v>4</v>
      </c>
      <c r="B97" s="185" t="s">
        <v>188</v>
      </c>
      <c r="C97" s="185"/>
      <c r="D97" s="185"/>
      <c r="E97" s="185"/>
      <c r="F97" s="185"/>
      <c r="G97" s="185"/>
      <c r="H97" s="185"/>
      <c r="I97" s="185"/>
      <c r="J97" s="16">
        <v>0</v>
      </c>
    </row>
    <row r="98" spans="1:10" ht="13" x14ac:dyDescent="0.25">
      <c r="A98" s="201" t="s">
        <v>40</v>
      </c>
      <c r="B98" s="201"/>
      <c r="C98" s="201"/>
      <c r="D98" s="201"/>
      <c r="E98" s="201"/>
      <c r="F98" s="201"/>
      <c r="G98" s="201"/>
      <c r="H98" s="201"/>
      <c r="I98" s="201"/>
      <c r="J98" s="16">
        <v>0</v>
      </c>
    </row>
    <row r="99" spans="1:10" ht="13" x14ac:dyDescent="0.3">
      <c r="A99" s="12" t="s">
        <v>6</v>
      </c>
      <c r="B99" s="185" t="s">
        <v>93</v>
      </c>
      <c r="C99" s="185"/>
      <c r="D99" s="185"/>
      <c r="E99" s="185"/>
      <c r="F99" s="185"/>
      <c r="G99" s="185"/>
      <c r="H99" s="185"/>
      <c r="I99" s="185"/>
      <c r="J99" s="13">
        <f>ROUND(I50*J98,2)</f>
        <v>0</v>
      </c>
    </row>
    <row r="100" spans="1:10" ht="13" x14ac:dyDescent="0.25">
      <c r="A100" s="186" t="s">
        <v>40</v>
      </c>
      <c r="B100" s="186"/>
      <c r="C100" s="186"/>
      <c r="D100" s="186"/>
      <c r="E100" s="186"/>
      <c r="F100" s="186"/>
      <c r="G100" s="186"/>
      <c r="H100" s="186"/>
      <c r="I100" s="186"/>
      <c r="J100" s="14">
        <f>SUM(J98:J99)</f>
        <v>0</v>
      </c>
    </row>
    <row r="101" spans="1:10" ht="13" x14ac:dyDescent="0.25">
      <c r="A101" s="202"/>
      <c r="B101" s="202"/>
      <c r="C101" s="202"/>
      <c r="D101" s="202"/>
      <c r="E101" s="202"/>
      <c r="F101" s="202"/>
      <c r="G101" s="202"/>
      <c r="H101" s="202"/>
      <c r="I101" s="202"/>
      <c r="J101" s="202"/>
    </row>
    <row r="102" spans="1:10" ht="16.149999999999999" customHeight="1" x14ac:dyDescent="0.25">
      <c r="A102" s="187" t="s">
        <v>94</v>
      </c>
      <c r="B102" s="187"/>
      <c r="C102" s="187"/>
      <c r="D102" s="187"/>
      <c r="E102" s="187"/>
      <c r="F102" s="187"/>
      <c r="G102" s="187"/>
      <c r="H102" s="187"/>
      <c r="I102" s="187"/>
      <c r="J102" s="187"/>
    </row>
    <row r="103" spans="1:10" ht="16.149999999999999" customHeight="1" x14ac:dyDescent="0.25">
      <c r="A103" s="103">
        <v>4</v>
      </c>
      <c r="B103" s="183" t="s">
        <v>95</v>
      </c>
      <c r="C103" s="183"/>
      <c r="D103" s="183"/>
      <c r="E103" s="183"/>
      <c r="F103" s="183"/>
      <c r="G103" s="183"/>
      <c r="H103" s="183"/>
      <c r="I103" s="183"/>
      <c r="J103" s="35" t="s">
        <v>37</v>
      </c>
    </row>
    <row r="104" spans="1:10" ht="14.65" customHeight="1" x14ac:dyDescent="0.25">
      <c r="A104" s="1" t="s">
        <v>88</v>
      </c>
      <c r="B104" s="174" t="s">
        <v>96</v>
      </c>
      <c r="C104" s="174"/>
      <c r="D104" s="174"/>
      <c r="E104" s="174"/>
      <c r="F104" s="174"/>
      <c r="G104" s="174"/>
      <c r="H104" s="174"/>
      <c r="I104" s="174"/>
      <c r="J104" s="16">
        <f>J94</f>
        <v>207.57999999999998</v>
      </c>
    </row>
    <row r="105" spans="1:10" ht="14.65" customHeight="1" x14ac:dyDescent="0.25">
      <c r="A105" s="1" t="s">
        <v>97</v>
      </c>
      <c r="B105" s="174" t="s">
        <v>98</v>
      </c>
      <c r="C105" s="174"/>
      <c r="D105" s="174"/>
      <c r="E105" s="174"/>
      <c r="F105" s="174"/>
      <c r="G105" s="174"/>
      <c r="H105" s="174"/>
      <c r="I105" s="174"/>
      <c r="J105" s="16">
        <f>J100</f>
        <v>0</v>
      </c>
    </row>
    <row r="106" spans="1:10" ht="14.65" customHeight="1" x14ac:dyDescent="0.25">
      <c r="A106" s="184" t="s">
        <v>40</v>
      </c>
      <c r="B106" s="184"/>
      <c r="C106" s="184"/>
      <c r="D106" s="184"/>
      <c r="E106" s="184"/>
      <c r="F106" s="184"/>
      <c r="G106" s="184"/>
      <c r="H106" s="184"/>
      <c r="I106" s="184"/>
      <c r="J106" s="14">
        <f>SUM(J104+J105)</f>
        <v>207.57999999999998</v>
      </c>
    </row>
    <row r="107" spans="1:10" ht="13" x14ac:dyDescent="0.25">
      <c r="A107" s="177"/>
      <c r="B107" s="177"/>
      <c r="C107" s="177"/>
      <c r="D107" s="177"/>
      <c r="E107" s="177"/>
      <c r="F107" s="177"/>
      <c r="G107" s="177"/>
      <c r="H107" s="177"/>
      <c r="I107" s="177"/>
      <c r="J107" s="177"/>
    </row>
    <row r="108" spans="1:10" ht="16.149999999999999" customHeight="1" x14ac:dyDescent="0.25">
      <c r="A108" s="187" t="s">
        <v>99</v>
      </c>
      <c r="B108" s="187"/>
      <c r="C108" s="187"/>
      <c r="D108" s="187"/>
      <c r="E108" s="187"/>
      <c r="F108" s="187"/>
      <c r="G108" s="187"/>
      <c r="H108" s="187"/>
      <c r="I108" s="187"/>
      <c r="J108" s="187"/>
    </row>
    <row r="109" spans="1:10" ht="16.149999999999999" customHeight="1" x14ac:dyDescent="0.25">
      <c r="A109" s="104">
        <v>5</v>
      </c>
      <c r="B109" s="188" t="s">
        <v>100</v>
      </c>
      <c r="C109" s="188"/>
      <c r="D109" s="188"/>
      <c r="E109" s="188"/>
      <c r="F109" s="188"/>
      <c r="G109" s="188"/>
      <c r="H109" s="188"/>
      <c r="I109" s="188"/>
      <c r="J109" s="104" t="s">
        <v>37</v>
      </c>
    </row>
    <row r="110" spans="1:10" ht="13" x14ac:dyDescent="0.25">
      <c r="A110" s="8" t="s">
        <v>4</v>
      </c>
      <c r="B110" s="204" t="s">
        <v>101</v>
      </c>
      <c r="C110" s="204"/>
      <c r="D110" s="204"/>
      <c r="E110" s="204"/>
      <c r="F110" s="204"/>
      <c r="G110" s="204"/>
      <c r="H110" s="204"/>
      <c r="I110" s="204"/>
      <c r="J110" s="16">
        <f>INSUMOS!E78</f>
        <v>40.85</v>
      </c>
    </row>
    <row r="111" spans="1:10" ht="13" x14ac:dyDescent="0.25">
      <c r="A111" s="8" t="s">
        <v>6</v>
      </c>
      <c r="B111" s="219" t="s">
        <v>237</v>
      </c>
      <c r="C111" s="219"/>
      <c r="D111" s="219"/>
      <c r="E111" s="219"/>
      <c r="F111" s="219"/>
      <c r="G111" s="219"/>
      <c r="H111" s="219"/>
      <c r="I111" s="219"/>
      <c r="J111" s="16">
        <f>INSUMOS!G68</f>
        <v>39.988000000000007</v>
      </c>
    </row>
    <row r="112" spans="1:10" ht="13" x14ac:dyDescent="0.25">
      <c r="A112" s="8" t="s">
        <v>9</v>
      </c>
      <c r="B112" s="204" t="s">
        <v>102</v>
      </c>
      <c r="C112" s="204"/>
      <c r="D112" s="204"/>
      <c r="E112" s="204"/>
      <c r="F112" s="204"/>
      <c r="G112" s="204"/>
      <c r="H112" s="204"/>
      <c r="I112" s="204"/>
      <c r="J112" s="25">
        <f>INSUMOS!F181</f>
        <v>2.1083333333333334</v>
      </c>
    </row>
    <row r="113" spans="1:10" ht="13" x14ac:dyDescent="0.25">
      <c r="A113" s="8" t="s">
        <v>11</v>
      </c>
      <c r="B113" s="204" t="s">
        <v>103</v>
      </c>
      <c r="C113" s="204"/>
      <c r="D113" s="204"/>
      <c r="E113" s="204"/>
      <c r="F113" s="204"/>
      <c r="G113" s="204"/>
      <c r="H113" s="204"/>
      <c r="I113" s="204"/>
      <c r="J113" s="25" t="s">
        <v>104</v>
      </c>
    </row>
    <row r="114" spans="1:10" ht="13" x14ac:dyDescent="0.25">
      <c r="A114" s="186" t="s">
        <v>32</v>
      </c>
      <c r="B114" s="186"/>
      <c r="C114" s="186"/>
      <c r="D114" s="186"/>
      <c r="E114" s="186"/>
      <c r="F114" s="186"/>
      <c r="G114" s="186"/>
      <c r="H114" s="186"/>
      <c r="I114" s="186"/>
      <c r="J114" s="36">
        <f>SUM(J110:J113)</f>
        <v>82.946333333333342</v>
      </c>
    </row>
    <row r="115" spans="1:10" ht="13" x14ac:dyDescent="0.25">
      <c r="A115" s="177"/>
      <c r="B115" s="177"/>
      <c r="C115" s="177"/>
      <c r="D115" s="177"/>
      <c r="E115" s="177"/>
      <c r="F115" s="177"/>
      <c r="G115" s="177"/>
      <c r="H115" s="177"/>
      <c r="I115" s="177"/>
      <c r="J115" s="177"/>
    </row>
    <row r="116" spans="1:10" ht="16.149999999999999" customHeight="1" x14ac:dyDescent="0.25">
      <c r="A116" s="187" t="s">
        <v>105</v>
      </c>
      <c r="B116" s="187"/>
      <c r="C116" s="187"/>
      <c r="D116" s="187"/>
      <c r="E116" s="187"/>
      <c r="F116" s="187"/>
      <c r="G116" s="187"/>
      <c r="H116" s="187"/>
      <c r="I116" s="187"/>
      <c r="J116" s="187"/>
    </row>
    <row r="117" spans="1:10" ht="28" x14ac:dyDescent="0.25">
      <c r="A117" s="104">
        <v>6</v>
      </c>
      <c r="B117" s="188" t="s">
        <v>106</v>
      </c>
      <c r="C117" s="188"/>
      <c r="D117" s="188"/>
      <c r="E117" s="188"/>
      <c r="F117" s="188"/>
      <c r="G117" s="188"/>
      <c r="H117" s="188"/>
      <c r="I117" s="103" t="s">
        <v>45</v>
      </c>
      <c r="J117" s="37" t="s">
        <v>107</v>
      </c>
    </row>
    <row r="118" spans="1:10" ht="12.75" customHeight="1" x14ac:dyDescent="0.25">
      <c r="A118" s="206" t="s">
        <v>108</v>
      </c>
      <c r="B118" s="206"/>
      <c r="C118" s="206"/>
      <c r="D118" s="206"/>
      <c r="E118" s="206"/>
      <c r="F118" s="206"/>
      <c r="G118" s="206"/>
      <c r="H118" s="206"/>
      <c r="I118" s="38" t="s">
        <v>63</v>
      </c>
      <c r="J118" s="39">
        <f>SUM(J29+J70+J80+J106+J114)</f>
        <v>2485.496783333333</v>
      </c>
    </row>
    <row r="119" spans="1:10" ht="15.5" x14ac:dyDescent="0.25">
      <c r="A119" s="40" t="s">
        <v>4</v>
      </c>
      <c r="B119" s="205" t="s">
        <v>109</v>
      </c>
      <c r="C119" s="205"/>
      <c r="D119" s="205"/>
      <c r="E119" s="205"/>
      <c r="F119" s="205"/>
      <c r="G119" s="205"/>
      <c r="H119" s="205"/>
      <c r="I119" s="15">
        <v>0.03</v>
      </c>
      <c r="J119" s="16">
        <f>ROUND(I119*J118,2)</f>
        <v>74.56</v>
      </c>
    </row>
    <row r="120" spans="1:10" ht="12.75" customHeight="1" x14ac:dyDescent="0.25">
      <c r="A120" s="206" t="s">
        <v>110</v>
      </c>
      <c r="B120" s="206"/>
      <c r="C120" s="206"/>
      <c r="D120" s="206"/>
      <c r="E120" s="206"/>
      <c r="F120" s="206"/>
      <c r="G120" s="206"/>
      <c r="H120" s="206"/>
      <c r="I120" s="41" t="s">
        <v>63</v>
      </c>
      <c r="J120" s="39">
        <f>SUM(J29+J70+J80+J106+J114+J119)</f>
        <v>2560.056783333333</v>
      </c>
    </row>
    <row r="121" spans="1:10" ht="15.5" x14ac:dyDescent="0.25">
      <c r="A121" s="40" t="s">
        <v>6</v>
      </c>
      <c r="B121" s="205" t="s">
        <v>111</v>
      </c>
      <c r="C121" s="205"/>
      <c r="D121" s="205"/>
      <c r="E121" s="205"/>
      <c r="F121" s="205"/>
      <c r="G121" s="205"/>
      <c r="H121" s="205"/>
      <c r="I121" s="15">
        <v>6.7900000000000002E-2</v>
      </c>
      <c r="J121" s="16">
        <f>ROUND(I121*J120,2)</f>
        <v>173.83</v>
      </c>
    </row>
    <row r="122" spans="1:10" ht="12.75" customHeight="1" x14ac:dyDescent="0.25">
      <c r="A122" s="206" t="s">
        <v>112</v>
      </c>
      <c r="B122" s="206"/>
      <c r="C122" s="206"/>
      <c r="D122" s="206"/>
      <c r="E122" s="206"/>
      <c r="F122" s="206"/>
      <c r="G122" s="206"/>
      <c r="H122" s="206"/>
      <c r="I122" s="41" t="s">
        <v>63</v>
      </c>
      <c r="J122" s="39">
        <f>SUM(J29+J70+J80+J106+J114+J119+J121)</f>
        <v>2733.8867833333329</v>
      </c>
    </row>
    <row r="123" spans="1:10" ht="15.5" x14ac:dyDescent="0.25">
      <c r="A123" s="40" t="s">
        <v>9</v>
      </c>
      <c r="B123" s="205" t="s">
        <v>113</v>
      </c>
      <c r="C123" s="205"/>
      <c r="D123" s="205"/>
      <c r="E123" s="205"/>
      <c r="F123" s="205"/>
      <c r="G123" s="205"/>
      <c r="H123" s="205"/>
      <c r="I123" s="9" t="s">
        <v>63</v>
      </c>
      <c r="J123" s="108" t="s">
        <v>63</v>
      </c>
    </row>
    <row r="124" spans="1:10" ht="13" x14ac:dyDescent="0.25">
      <c r="A124" s="8"/>
      <c r="B124" s="185" t="s">
        <v>114</v>
      </c>
      <c r="C124" s="185"/>
      <c r="D124" s="185"/>
      <c r="E124" s="185"/>
      <c r="F124" s="185"/>
      <c r="G124" s="185"/>
      <c r="H124" s="185"/>
      <c r="I124" s="9" t="s">
        <v>63</v>
      </c>
      <c r="J124" s="108" t="s">
        <v>63</v>
      </c>
    </row>
    <row r="125" spans="1:10" ht="13" x14ac:dyDescent="0.25">
      <c r="A125" s="8"/>
      <c r="B125" s="185" t="s">
        <v>115</v>
      </c>
      <c r="C125" s="185"/>
      <c r="D125" s="185"/>
      <c r="E125" s="185"/>
      <c r="F125" s="185"/>
      <c r="G125" s="185"/>
      <c r="H125" s="185"/>
      <c r="I125" s="42">
        <v>7.5999999999999998E-2</v>
      </c>
      <c r="J125" s="16">
        <f>ROUND(($J$122/(1-$I$134))*I125,2)</f>
        <v>238.14</v>
      </c>
    </row>
    <row r="126" spans="1:10" ht="13" x14ac:dyDescent="0.25">
      <c r="A126" s="8"/>
      <c r="B126" s="185" t="s">
        <v>116</v>
      </c>
      <c r="C126" s="185"/>
      <c r="D126" s="185"/>
      <c r="E126" s="185"/>
      <c r="F126" s="185"/>
      <c r="G126" s="185"/>
      <c r="H126" s="185"/>
      <c r="I126" s="42">
        <v>1.6500000000000001E-2</v>
      </c>
      <c r="J126" s="16">
        <f>ROUND(($J$122/(1-$I$134))*I126,2)</f>
        <v>51.7</v>
      </c>
    </row>
    <row r="127" spans="1:10" ht="27.65" customHeight="1" x14ac:dyDescent="0.25">
      <c r="A127" s="8"/>
      <c r="B127" s="174" t="s">
        <v>117</v>
      </c>
      <c r="C127" s="174"/>
      <c r="D127" s="174"/>
      <c r="E127" s="174"/>
      <c r="F127" s="174"/>
      <c r="G127" s="174"/>
      <c r="H127" s="174"/>
      <c r="I127" s="43" t="s">
        <v>63</v>
      </c>
      <c r="J127" s="108" t="s">
        <v>63</v>
      </c>
    </row>
    <row r="128" spans="1:10" ht="27.65" customHeight="1" x14ac:dyDescent="0.25">
      <c r="A128" s="8"/>
      <c r="B128" s="174" t="s">
        <v>118</v>
      </c>
      <c r="C128" s="174"/>
      <c r="D128" s="174"/>
      <c r="E128" s="174"/>
      <c r="F128" s="174"/>
      <c r="G128" s="174"/>
      <c r="H128" s="174"/>
      <c r="I128" s="43" t="s">
        <v>63</v>
      </c>
      <c r="J128" s="108" t="s">
        <v>63</v>
      </c>
    </row>
    <row r="129" spans="1:10" ht="13" x14ac:dyDescent="0.25">
      <c r="A129" s="8"/>
      <c r="B129" s="185" t="s">
        <v>119</v>
      </c>
      <c r="C129" s="185"/>
      <c r="D129" s="185"/>
      <c r="E129" s="185"/>
      <c r="F129" s="185"/>
      <c r="G129" s="185"/>
      <c r="H129" s="185"/>
      <c r="I129" s="43" t="s">
        <v>63</v>
      </c>
      <c r="J129" s="108" t="s">
        <v>63</v>
      </c>
    </row>
    <row r="130" spans="1:10" ht="13" x14ac:dyDescent="0.25">
      <c r="A130" s="8"/>
      <c r="B130" s="185" t="s">
        <v>120</v>
      </c>
      <c r="C130" s="185"/>
      <c r="D130" s="185"/>
      <c r="E130" s="185"/>
      <c r="F130" s="185"/>
      <c r="G130" s="185"/>
      <c r="H130" s="185"/>
      <c r="I130" s="43" t="s">
        <v>63</v>
      </c>
      <c r="J130" s="108" t="s">
        <v>63</v>
      </c>
    </row>
    <row r="131" spans="1:10" ht="13" x14ac:dyDescent="0.25">
      <c r="A131" s="8"/>
      <c r="B131" s="185" t="s">
        <v>138</v>
      </c>
      <c r="C131" s="185"/>
      <c r="D131" s="185"/>
      <c r="E131" s="185"/>
      <c r="F131" s="185"/>
      <c r="G131" s="185"/>
      <c r="H131" s="185"/>
      <c r="I131" s="42">
        <v>3.5000000000000003E-2</v>
      </c>
      <c r="J131" s="16">
        <f>ROUND(($J$122/(1-$I$134))*I131,2)</f>
        <v>109.67</v>
      </c>
    </row>
    <row r="132" spans="1:10" ht="13" x14ac:dyDescent="0.25">
      <c r="A132" s="186" t="s">
        <v>40</v>
      </c>
      <c r="B132" s="186"/>
      <c r="C132" s="186"/>
      <c r="D132" s="186"/>
      <c r="E132" s="186"/>
      <c r="F132" s="186"/>
      <c r="G132" s="186"/>
      <c r="H132" s="186"/>
      <c r="I132" s="186"/>
      <c r="J132" s="14">
        <f>SUM(J119+J121+J125+J126+J131)</f>
        <v>647.9</v>
      </c>
    </row>
    <row r="133" spans="1:10" ht="13" x14ac:dyDescent="0.25">
      <c r="A133" s="177"/>
      <c r="B133" s="177"/>
      <c r="C133" s="177"/>
      <c r="D133" s="177"/>
      <c r="E133" s="177"/>
      <c r="F133" s="177"/>
      <c r="G133" s="177"/>
      <c r="H133" s="177"/>
      <c r="I133" s="177"/>
      <c r="J133" s="177"/>
    </row>
    <row r="134" spans="1:10" ht="14.65" customHeight="1" x14ac:dyDescent="0.25">
      <c r="A134" s="211" t="s">
        <v>121</v>
      </c>
      <c r="B134" s="211"/>
      <c r="C134" s="211"/>
      <c r="D134" s="211"/>
      <c r="E134" s="211"/>
      <c r="F134" s="211"/>
      <c r="G134" s="211"/>
      <c r="H134" s="211"/>
      <c r="I134" s="44">
        <f>SUM(I125:I131)</f>
        <v>0.1275</v>
      </c>
      <c r="J134" s="39">
        <f>SUM(J125:J131)</f>
        <v>399.51</v>
      </c>
    </row>
    <row r="135" spans="1:10" x14ac:dyDescent="0.25">
      <c r="A135" s="212" t="s">
        <v>122</v>
      </c>
      <c r="B135" s="212"/>
      <c r="C135" s="212"/>
      <c r="D135" s="213" t="s">
        <v>123</v>
      </c>
      <c r="E135" s="213"/>
      <c r="F135" s="213"/>
      <c r="G135" s="213"/>
      <c r="H135" s="213"/>
      <c r="I135" s="213"/>
      <c r="J135" s="213"/>
    </row>
    <row r="136" spans="1:10" x14ac:dyDescent="0.25">
      <c r="A136" s="212"/>
      <c r="B136" s="212"/>
      <c r="C136" s="212"/>
      <c r="D136" s="213" t="s">
        <v>124</v>
      </c>
      <c r="E136" s="213"/>
      <c r="F136" s="213"/>
      <c r="G136" s="213"/>
      <c r="H136" s="213"/>
      <c r="I136" s="213"/>
      <c r="J136" s="213"/>
    </row>
    <row r="137" spans="1:10" x14ac:dyDescent="0.25">
      <c r="A137" s="212"/>
      <c r="B137" s="212"/>
      <c r="C137" s="212"/>
      <c r="D137" s="213" t="s">
        <v>125</v>
      </c>
      <c r="E137" s="213"/>
      <c r="F137" s="213"/>
      <c r="G137" s="213"/>
      <c r="H137" s="213"/>
      <c r="I137" s="213"/>
      <c r="J137" s="213"/>
    </row>
    <row r="138" spans="1:10" ht="13" x14ac:dyDescent="0.25">
      <c r="A138" s="177"/>
      <c r="B138" s="177"/>
      <c r="C138" s="177"/>
      <c r="D138" s="177"/>
      <c r="E138" s="177"/>
      <c r="F138" s="177"/>
      <c r="G138" s="177"/>
      <c r="H138" s="177"/>
      <c r="I138" s="177"/>
      <c r="J138" s="177"/>
    </row>
    <row r="139" spans="1:10" ht="46" customHeight="1" x14ac:dyDescent="0.25">
      <c r="A139" s="209" t="s">
        <v>126</v>
      </c>
      <c r="B139" s="209"/>
      <c r="C139" s="209"/>
      <c r="D139" s="209"/>
      <c r="E139" s="209"/>
      <c r="F139" s="209"/>
      <c r="G139" s="209"/>
      <c r="H139" s="209"/>
      <c r="I139" s="209"/>
      <c r="J139" s="209"/>
    </row>
    <row r="140" spans="1:10" ht="14.65" customHeight="1" x14ac:dyDescent="0.25">
      <c r="A140" s="210" t="s">
        <v>127</v>
      </c>
      <c r="B140" s="210"/>
      <c r="C140" s="210"/>
      <c r="D140" s="210"/>
      <c r="E140" s="210"/>
      <c r="F140" s="210"/>
      <c r="G140" s="210"/>
      <c r="H140" s="210"/>
      <c r="I140" s="210"/>
      <c r="J140" s="45" t="s">
        <v>37</v>
      </c>
    </row>
    <row r="141" spans="1:10" ht="14.65" customHeight="1" x14ac:dyDescent="0.25">
      <c r="A141" s="46" t="s">
        <v>4</v>
      </c>
      <c r="B141" s="207" t="s">
        <v>128</v>
      </c>
      <c r="C141" s="207"/>
      <c r="D141" s="207"/>
      <c r="E141" s="207"/>
      <c r="F141" s="207"/>
      <c r="G141" s="207"/>
      <c r="H141" s="207"/>
      <c r="I141" s="207"/>
      <c r="J141" s="25">
        <f>J29</f>
        <v>1281.74</v>
      </c>
    </row>
    <row r="142" spans="1:10" ht="14.65" customHeight="1" x14ac:dyDescent="0.25">
      <c r="A142" s="46" t="s">
        <v>6</v>
      </c>
      <c r="B142" s="207" t="s">
        <v>33</v>
      </c>
      <c r="C142" s="207"/>
      <c r="D142" s="207"/>
      <c r="E142" s="207"/>
      <c r="F142" s="207"/>
      <c r="G142" s="207"/>
      <c r="H142" s="207"/>
      <c r="I142" s="207"/>
      <c r="J142" s="25">
        <f>J70</f>
        <v>824.38000000000011</v>
      </c>
    </row>
    <row r="143" spans="1:10" ht="14.65" customHeight="1" x14ac:dyDescent="0.25">
      <c r="A143" s="46" t="s">
        <v>9</v>
      </c>
      <c r="B143" s="207" t="s">
        <v>129</v>
      </c>
      <c r="C143" s="207"/>
      <c r="D143" s="207"/>
      <c r="E143" s="207"/>
      <c r="F143" s="207"/>
      <c r="G143" s="207"/>
      <c r="H143" s="207"/>
      <c r="I143" s="207"/>
      <c r="J143" s="25">
        <f>J80</f>
        <v>88.850449999999995</v>
      </c>
    </row>
    <row r="144" spans="1:10" ht="14.65" customHeight="1" x14ac:dyDescent="0.25">
      <c r="A144" s="46" t="s">
        <v>11</v>
      </c>
      <c r="B144" s="207" t="s">
        <v>130</v>
      </c>
      <c r="C144" s="207"/>
      <c r="D144" s="207"/>
      <c r="E144" s="207"/>
      <c r="F144" s="207"/>
      <c r="G144" s="207"/>
      <c r="H144" s="207"/>
      <c r="I144" s="207"/>
      <c r="J144" s="25">
        <f>J106</f>
        <v>207.57999999999998</v>
      </c>
    </row>
    <row r="145" spans="1:10" ht="14.65" customHeight="1" x14ac:dyDescent="0.25">
      <c r="A145" s="46" t="s">
        <v>29</v>
      </c>
      <c r="B145" s="207" t="s">
        <v>131</v>
      </c>
      <c r="C145" s="207"/>
      <c r="D145" s="207"/>
      <c r="E145" s="207"/>
      <c r="F145" s="207"/>
      <c r="G145" s="207"/>
      <c r="H145" s="207"/>
      <c r="I145" s="207"/>
      <c r="J145" s="25">
        <f>J114</f>
        <v>82.946333333333342</v>
      </c>
    </row>
    <row r="146" spans="1:10" ht="14.65" customHeight="1" x14ac:dyDescent="0.25">
      <c r="A146" s="208" t="s">
        <v>132</v>
      </c>
      <c r="B146" s="208"/>
      <c r="C146" s="208"/>
      <c r="D146" s="208"/>
      <c r="E146" s="208"/>
      <c r="F146" s="208"/>
      <c r="G146" s="208"/>
      <c r="H146" s="208"/>
      <c r="I146" s="208"/>
      <c r="J146" s="36">
        <f>SUM(J141:J145)</f>
        <v>2485.496783333333</v>
      </c>
    </row>
    <row r="147" spans="1:10" ht="14.65" customHeight="1" x14ac:dyDescent="0.25">
      <c r="A147" s="46" t="s">
        <v>54</v>
      </c>
      <c r="B147" s="207" t="s">
        <v>133</v>
      </c>
      <c r="C147" s="207"/>
      <c r="D147" s="207"/>
      <c r="E147" s="207"/>
      <c r="F147" s="207"/>
      <c r="G147" s="207"/>
      <c r="H147" s="207"/>
      <c r="I147" s="207"/>
      <c r="J147" s="25">
        <f>J132</f>
        <v>647.9</v>
      </c>
    </row>
    <row r="148" spans="1:10" ht="14.65" customHeight="1" x14ac:dyDescent="0.25">
      <c r="A148" s="208" t="s">
        <v>134</v>
      </c>
      <c r="B148" s="208"/>
      <c r="C148" s="208"/>
      <c r="D148" s="208"/>
      <c r="E148" s="208"/>
      <c r="F148" s="208"/>
      <c r="G148" s="208"/>
      <c r="H148" s="208"/>
      <c r="I148" s="208"/>
      <c r="J148" s="36">
        <f>SUM(J146:J147)</f>
        <v>3133.3967833333331</v>
      </c>
    </row>
  </sheetData>
  <mergeCells count="162">
    <mergeCell ref="A133:J133"/>
    <mergeCell ref="A134:H134"/>
    <mergeCell ref="A135:C137"/>
    <mergeCell ref="D135:J135"/>
    <mergeCell ref="D136:J136"/>
    <mergeCell ref="D137:J137"/>
    <mergeCell ref="B127:H127"/>
    <mergeCell ref="B128:H128"/>
    <mergeCell ref="B129:H129"/>
    <mergeCell ref="B130:H130"/>
    <mergeCell ref="B131:H131"/>
    <mergeCell ref="A132:I132"/>
    <mergeCell ref="B144:I144"/>
    <mergeCell ref="B145:I145"/>
    <mergeCell ref="A146:I146"/>
    <mergeCell ref="B147:I147"/>
    <mergeCell ref="A148:I148"/>
    <mergeCell ref="A138:J138"/>
    <mergeCell ref="A139:J139"/>
    <mergeCell ref="A140:I140"/>
    <mergeCell ref="B141:I141"/>
    <mergeCell ref="B142:I142"/>
    <mergeCell ref="B143:I143"/>
    <mergeCell ref="B121:H121"/>
    <mergeCell ref="A122:H122"/>
    <mergeCell ref="B123:H123"/>
    <mergeCell ref="B124:H124"/>
    <mergeCell ref="B125:H125"/>
    <mergeCell ref="B126:H126"/>
    <mergeCell ref="A115:J115"/>
    <mergeCell ref="A116:J116"/>
    <mergeCell ref="B117:H117"/>
    <mergeCell ref="A118:H118"/>
    <mergeCell ref="B119:H119"/>
    <mergeCell ref="A120:H120"/>
    <mergeCell ref="B109:I109"/>
    <mergeCell ref="B110:I110"/>
    <mergeCell ref="B111:I111"/>
    <mergeCell ref="B112:I112"/>
    <mergeCell ref="B113:I113"/>
    <mergeCell ref="A114:I114"/>
    <mergeCell ref="B103:I103"/>
    <mergeCell ref="B104:I104"/>
    <mergeCell ref="B105:I105"/>
    <mergeCell ref="A106:I106"/>
    <mergeCell ref="A107:J107"/>
    <mergeCell ref="A108:J108"/>
    <mergeCell ref="B97:I97"/>
    <mergeCell ref="A98:I98"/>
    <mergeCell ref="B99:I99"/>
    <mergeCell ref="A100:I100"/>
    <mergeCell ref="A101:J101"/>
    <mergeCell ref="A102:J102"/>
    <mergeCell ref="B91:I91"/>
    <mergeCell ref="A92:I92"/>
    <mergeCell ref="B93:I93"/>
    <mergeCell ref="A94:I94"/>
    <mergeCell ref="A95:J95"/>
    <mergeCell ref="B96:I96"/>
    <mergeCell ref="B85:I85"/>
    <mergeCell ref="B86:H86"/>
    <mergeCell ref="B87:I87"/>
    <mergeCell ref="B88:I88"/>
    <mergeCell ref="B89:I89"/>
    <mergeCell ref="B90:I90"/>
    <mergeCell ref="B79:H79"/>
    <mergeCell ref="A80:I80"/>
    <mergeCell ref="A81:J81"/>
    <mergeCell ref="A82:J82"/>
    <mergeCell ref="A83:I83"/>
    <mergeCell ref="A84:J84"/>
    <mergeCell ref="B73:I73"/>
    <mergeCell ref="B74:I74"/>
    <mergeCell ref="B75:I75"/>
    <mergeCell ref="B76:H76"/>
    <mergeCell ref="B77:I77"/>
    <mergeCell ref="B78:I78"/>
    <mergeCell ref="C67:I67"/>
    <mergeCell ref="C68:I68"/>
    <mergeCell ref="C69:I69"/>
    <mergeCell ref="A70:I70"/>
    <mergeCell ref="A71:J71"/>
    <mergeCell ref="A72:J72"/>
    <mergeCell ref="B61:I61"/>
    <mergeCell ref="B62:I62"/>
    <mergeCell ref="A63:I63"/>
    <mergeCell ref="A64:J64"/>
    <mergeCell ref="A65:J65"/>
    <mergeCell ref="B66:I66"/>
    <mergeCell ref="B55:H55"/>
    <mergeCell ref="B56:H56"/>
    <mergeCell ref="B57:H57"/>
    <mergeCell ref="B58:I58"/>
    <mergeCell ref="B59:H59"/>
    <mergeCell ref="B60:H60"/>
    <mergeCell ref="B49:H49"/>
    <mergeCell ref="A50:H50"/>
    <mergeCell ref="A51:J51"/>
    <mergeCell ref="A52:J52"/>
    <mergeCell ref="B53:I53"/>
    <mergeCell ref="B54:I54"/>
    <mergeCell ref="B43:H43"/>
    <mergeCell ref="B44:D44"/>
    <mergeCell ref="B45:H45"/>
    <mergeCell ref="B46:H46"/>
    <mergeCell ref="B47:H47"/>
    <mergeCell ref="B48:H48"/>
    <mergeCell ref="B37:I37"/>
    <mergeCell ref="A38:I38"/>
    <mergeCell ref="A39:J39"/>
    <mergeCell ref="A40:J40"/>
    <mergeCell ref="B41:H41"/>
    <mergeCell ref="B42:H42"/>
    <mergeCell ref="A31:J31"/>
    <mergeCell ref="A32:J32"/>
    <mergeCell ref="B33:I33"/>
    <mergeCell ref="B34:H34"/>
    <mergeCell ref="B35:H35"/>
    <mergeCell ref="A36:I36"/>
    <mergeCell ref="B27:I27"/>
    <mergeCell ref="B28:H28"/>
    <mergeCell ref="A29:I29"/>
    <mergeCell ref="A30:J30"/>
    <mergeCell ref="A20:J20"/>
    <mergeCell ref="A21:J21"/>
    <mergeCell ref="B22:G22"/>
    <mergeCell ref="H22:I22"/>
    <mergeCell ref="B23:I23"/>
    <mergeCell ref="B24:H24"/>
    <mergeCell ref="H19:J19"/>
    <mergeCell ref="A13:J13"/>
    <mergeCell ref="A14:J14"/>
    <mergeCell ref="B15:G15"/>
    <mergeCell ref="H15:J15"/>
    <mergeCell ref="B16:G16"/>
    <mergeCell ref="H16:J16"/>
    <mergeCell ref="B25:I25"/>
    <mergeCell ref="B26:I26"/>
    <mergeCell ref="L72:M72"/>
    <mergeCell ref="A1:J1"/>
    <mergeCell ref="A2:J2"/>
    <mergeCell ref="A3:G3"/>
    <mergeCell ref="H3:J3"/>
    <mergeCell ref="A4:G4"/>
    <mergeCell ref="H4:J4"/>
    <mergeCell ref="B9:G9"/>
    <mergeCell ref="H9:J9"/>
    <mergeCell ref="B10:G10"/>
    <mergeCell ref="H10:J10"/>
    <mergeCell ref="A11:J11"/>
    <mergeCell ref="A12:J12"/>
    <mergeCell ref="A5:J5"/>
    <mergeCell ref="A6:J6"/>
    <mergeCell ref="B7:G7"/>
    <mergeCell ref="H7:J7"/>
    <mergeCell ref="B8:G8"/>
    <mergeCell ref="H8:J8"/>
    <mergeCell ref="B17:G17"/>
    <mergeCell ref="H17:J17"/>
    <mergeCell ref="B18:G18"/>
    <mergeCell ref="H18:J18"/>
    <mergeCell ref="B19:G19"/>
  </mergeCells>
  <pageMargins left="0.78749999999999998" right="0.78749999999999998" top="1.05277777777778" bottom="1.05277777777778" header="0.78749999999999998" footer="0.78749999999999998"/>
  <pageSetup paperSize="9" scale="78" firstPageNumber="0" fitToHeight="0" orientation="portrait" horizontalDpi="300" verticalDpi="300" r:id="rId1"/>
  <headerFooter>
    <oddHeader>&amp;C&amp;"Times New Roman,Normal"&amp;12&amp;A</oddHeader>
    <oddFooter>&amp;C&amp;"Times New Roman,Normal"&amp;12Página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C00000"/>
    <pageSetUpPr fitToPage="1"/>
  </sheetPr>
  <dimension ref="A1:M148"/>
  <sheetViews>
    <sheetView view="pageBreakPreview" zoomScale="130" zoomScaleNormal="100" zoomScaleSheetLayoutView="130" zoomScalePageLayoutView="93" workbookViewId="0">
      <selection activeCell="A2" sqref="A2:J2"/>
    </sheetView>
  </sheetViews>
  <sheetFormatPr defaultRowHeight="12.5" x14ac:dyDescent="0.25"/>
  <cols>
    <col min="1" max="1" width="12.54296875" customWidth="1"/>
    <col min="2" max="3" width="11" customWidth="1"/>
    <col min="4" max="5" width="8.7265625" customWidth="1"/>
    <col min="6" max="8" width="12.54296875" customWidth="1"/>
    <col min="9" max="9" width="8.7265625" customWidth="1"/>
    <col min="10" max="10" width="11.81640625" customWidth="1"/>
    <col min="11" max="11" width="8.7265625" customWidth="1"/>
    <col min="12" max="12" width="56.1796875" customWidth="1"/>
    <col min="13" max="13" width="59.26953125" customWidth="1"/>
    <col min="14" max="1025" width="8.7265625" customWidth="1"/>
  </cols>
  <sheetData>
    <row r="1" spans="1:10" ht="24.25" customHeight="1" x14ac:dyDescent="0.25">
      <c r="A1" s="172" t="s">
        <v>213</v>
      </c>
      <c r="B1" s="172"/>
      <c r="C1" s="172"/>
      <c r="D1" s="172"/>
      <c r="E1" s="172"/>
      <c r="F1" s="172"/>
      <c r="G1" s="172"/>
      <c r="H1" s="172"/>
      <c r="I1" s="172"/>
      <c r="J1" s="172"/>
    </row>
    <row r="2" spans="1:10" ht="62.5" customHeight="1" x14ac:dyDescent="0.25">
      <c r="A2" s="173" t="s">
        <v>314</v>
      </c>
      <c r="B2" s="173"/>
      <c r="C2" s="173"/>
      <c r="D2" s="173"/>
      <c r="E2" s="173"/>
      <c r="F2" s="173"/>
      <c r="G2" s="173"/>
      <c r="H2" s="173"/>
      <c r="I2" s="173"/>
      <c r="J2" s="173"/>
    </row>
    <row r="3" spans="1:10" ht="14.65" customHeight="1" x14ac:dyDescent="0.25">
      <c r="A3" s="174" t="s">
        <v>0</v>
      </c>
      <c r="B3" s="174"/>
      <c r="C3" s="174"/>
      <c r="D3" s="174"/>
      <c r="E3" s="174"/>
      <c r="F3" s="174"/>
      <c r="G3" s="174"/>
      <c r="H3" s="175" t="s">
        <v>182</v>
      </c>
      <c r="I3" s="175"/>
      <c r="J3" s="175"/>
    </row>
    <row r="4" spans="1:10" ht="14.65" customHeight="1" x14ac:dyDescent="0.25">
      <c r="A4" s="174" t="s">
        <v>1</v>
      </c>
      <c r="B4" s="174"/>
      <c r="C4" s="174"/>
      <c r="D4" s="174"/>
      <c r="E4" s="174"/>
      <c r="F4" s="174"/>
      <c r="G4" s="174"/>
      <c r="H4" s="175"/>
      <c r="I4" s="175"/>
      <c r="J4" s="175"/>
    </row>
    <row r="5" spans="1:10" ht="14.65" customHeight="1" x14ac:dyDescent="0.25">
      <c r="A5" s="174" t="s">
        <v>135</v>
      </c>
      <c r="B5" s="174"/>
      <c r="C5" s="174"/>
      <c r="D5" s="174"/>
      <c r="E5" s="174"/>
      <c r="F5" s="174"/>
      <c r="G5" s="174"/>
      <c r="H5" s="174"/>
      <c r="I5" s="174"/>
      <c r="J5" s="174"/>
    </row>
    <row r="6" spans="1:10" ht="16.149999999999999" customHeight="1" x14ac:dyDescent="0.25">
      <c r="A6" s="179" t="s">
        <v>3</v>
      </c>
      <c r="B6" s="179"/>
      <c r="C6" s="179"/>
      <c r="D6" s="179"/>
      <c r="E6" s="179"/>
      <c r="F6" s="179"/>
      <c r="G6" s="179"/>
      <c r="H6" s="179"/>
      <c r="I6" s="179"/>
      <c r="J6" s="179"/>
    </row>
    <row r="7" spans="1:10" ht="14.65" customHeight="1" x14ac:dyDescent="0.25">
      <c r="A7" s="1" t="s">
        <v>4</v>
      </c>
      <c r="B7" s="174" t="s">
        <v>5</v>
      </c>
      <c r="C7" s="174"/>
      <c r="D7" s="174"/>
      <c r="E7" s="174"/>
      <c r="F7" s="174"/>
      <c r="G7" s="174"/>
      <c r="H7" s="176"/>
      <c r="I7" s="176"/>
      <c r="J7" s="176"/>
    </row>
    <row r="8" spans="1:10" ht="14.65" customHeight="1" x14ac:dyDescent="0.25">
      <c r="A8" s="1" t="s">
        <v>6</v>
      </c>
      <c r="B8" s="174" t="s">
        <v>7</v>
      </c>
      <c r="C8" s="174"/>
      <c r="D8" s="174"/>
      <c r="E8" s="174"/>
      <c r="F8" s="174"/>
      <c r="G8" s="174"/>
      <c r="H8" s="176" t="s">
        <v>8</v>
      </c>
      <c r="I8" s="176"/>
      <c r="J8" s="176"/>
    </row>
    <row r="9" spans="1:10" ht="39" customHeight="1" x14ac:dyDescent="0.25">
      <c r="A9" s="1" t="s">
        <v>9</v>
      </c>
      <c r="B9" s="174" t="s">
        <v>10</v>
      </c>
      <c r="C9" s="174"/>
      <c r="D9" s="174"/>
      <c r="E9" s="174"/>
      <c r="F9" s="174"/>
      <c r="G9" s="174"/>
      <c r="H9" s="176" t="s">
        <v>191</v>
      </c>
      <c r="I9" s="176"/>
      <c r="J9" s="176"/>
    </row>
    <row r="10" spans="1:10" ht="14.65" customHeight="1" x14ac:dyDescent="0.25">
      <c r="A10" s="1" t="s">
        <v>11</v>
      </c>
      <c r="B10" s="174" t="s">
        <v>12</v>
      </c>
      <c r="C10" s="174"/>
      <c r="D10" s="174"/>
      <c r="E10" s="174"/>
      <c r="F10" s="174"/>
      <c r="G10" s="174"/>
      <c r="H10" s="175">
        <v>12</v>
      </c>
      <c r="I10" s="175"/>
      <c r="J10" s="175"/>
    </row>
    <row r="11" spans="1:10" ht="13" x14ac:dyDescent="0.25">
      <c r="A11" s="177"/>
      <c r="B11" s="177"/>
      <c r="C11" s="177"/>
      <c r="D11" s="177"/>
      <c r="E11" s="177"/>
      <c r="F11" s="177"/>
      <c r="G11" s="177"/>
      <c r="H11" s="177"/>
      <c r="I11" s="177"/>
      <c r="J11" s="177"/>
    </row>
    <row r="12" spans="1:10" ht="48.75" customHeight="1" x14ac:dyDescent="0.25">
      <c r="A12" s="178" t="s">
        <v>13</v>
      </c>
      <c r="B12" s="178"/>
      <c r="C12" s="178"/>
      <c r="D12" s="178"/>
      <c r="E12" s="178"/>
      <c r="F12" s="178"/>
      <c r="G12" s="178"/>
      <c r="H12" s="178"/>
      <c r="I12" s="178"/>
      <c r="J12" s="178"/>
    </row>
    <row r="13" spans="1:10" ht="13" x14ac:dyDescent="0.25">
      <c r="A13" s="177"/>
      <c r="B13" s="177"/>
      <c r="C13" s="177"/>
      <c r="D13" s="177"/>
      <c r="E13" s="177"/>
      <c r="F13" s="177"/>
      <c r="G13" s="177"/>
      <c r="H13" s="177"/>
      <c r="I13" s="177"/>
      <c r="J13" s="177"/>
    </row>
    <row r="14" spans="1:10" ht="16.149999999999999" customHeight="1" x14ac:dyDescent="0.25">
      <c r="A14" s="183" t="s">
        <v>14</v>
      </c>
      <c r="B14" s="183"/>
      <c r="C14" s="183"/>
      <c r="D14" s="183"/>
      <c r="E14" s="183"/>
      <c r="F14" s="183"/>
      <c r="G14" s="183"/>
      <c r="H14" s="183"/>
      <c r="I14" s="183"/>
      <c r="J14" s="183"/>
    </row>
    <row r="15" spans="1:10" ht="16.399999999999999" customHeight="1" x14ac:dyDescent="0.25">
      <c r="A15" s="1">
        <v>1</v>
      </c>
      <c r="B15" s="174" t="s">
        <v>15</v>
      </c>
      <c r="C15" s="174"/>
      <c r="D15" s="174"/>
      <c r="E15" s="174"/>
      <c r="F15" s="174"/>
      <c r="G15" s="174"/>
      <c r="H15" s="181" t="s">
        <v>16</v>
      </c>
      <c r="I15" s="181"/>
      <c r="J15" s="181"/>
    </row>
    <row r="16" spans="1:10" ht="16.149999999999999" customHeight="1" x14ac:dyDescent="0.25">
      <c r="A16" s="1">
        <v>2</v>
      </c>
      <c r="B16" s="174" t="s">
        <v>17</v>
      </c>
      <c r="C16" s="174"/>
      <c r="D16" s="174"/>
      <c r="E16" s="174"/>
      <c r="F16" s="174"/>
      <c r="G16" s="174"/>
      <c r="H16" s="181" t="s">
        <v>201</v>
      </c>
      <c r="I16" s="181"/>
      <c r="J16" s="181"/>
    </row>
    <row r="17" spans="1:10" ht="16.149999999999999" customHeight="1" x14ac:dyDescent="0.25">
      <c r="A17" s="1">
        <v>3</v>
      </c>
      <c r="B17" s="174" t="s">
        <v>18</v>
      </c>
      <c r="C17" s="174"/>
      <c r="D17" s="174"/>
      <c r="E17" s="174"/>
      <c r="F17" s="174"/>
      <c r="G17" s="174"/>
      <c r="H17" s="180">
        <v>1636.79</v>
      </c>
      <c r="I17" s="180"/>
      <c r="J17" s="180"/>
    </row>
    <row r="18" spans="1:10" ht="16.149999999999999" customHeight="1" x14ac:dyDescent="0.25">
      <c r="A18" s="1">
        <v>4</v>
      </c>
      <c r="B18" s="174" t="s">
        <v>19</v>
      </c>
      <c r="C18" s="174"/>
      <c r="D18" s="174"/>
      <c r="E18" s="174"/>
      <c r="F18" s="174"/>
      <c r="G18" s="174"/>
      <c r="H18" s="181" t="s">
        <v>259</v>
      </c>
      <c r="I18" s="181"/>
      <c r="J18" s="181"/>
    </row>
    <row r="19" spans="1:10" ht="16.149999999999999" customHeight="1" x14ac:dyDescent="0.25">
      <c r="A19" s="1">
        <v>5</v>
      </c>
      <c r="B19" s="174" t="s">
        <v>21</v>
      </c>
      <c r="C19" s="174"/>
      <c r="D19" s="174"/>
      <c r="E19" s="174"/>
      <c r="F19" s="174"/>
      <c r="G19" s="174"/>
      <c r="H19" s="182" t="s">
        <v>192</v>
      </c>
      <c r="I19" s="182"/>
      <c r="J19" s="182"/>
    </row>
    <row r="20" spans="1:10" ht="13" x14ac:dyDescent="0.25">
      <c r="A20" s="177"/>
      <c r="B20" s="177"/>
      <c r="C20" s="177"/>
      <c r="D20" s="177"/>
      <c r="E20" s="177"/>
      <c r="F20" s="177"/>
      <c r="G20" s="177"/>
      <c r="H20" s="177"/>
      <c r="I20" s="177"/>
      <c r="J20" s="177"/>
    </row>
    <row r="21" spans="1:10" ht="20.65" customHeight="1" x14ac:dyDescent="0.25">
      <c r="A21" s="178" t="s">
        <v>22</v>
      </c>
      <c r="B21" s="178"/>
      <c r="C21" s="178"/>
      <c r="D21" s="178"/>
      <c r="E21" s="178"/>
      <c r="F21" s="178"/>
      <c r="G21" s="178"/>
      <c r="H21" s="178"/>
      <c r="I21" s="178"/>
      <c r="J21" s="178"/>
    </row>
    <row r="22" spans="1:10" ht="30.4" customHeight="1" x14ac:dyDescent="0.25">
      <c r="A22" s="103">
        <v>1</v>
      </c>
      <c r="B22" s="183" t="s">
        <v>23</v>
      </c>
      <c r="C22" s="183"/>
      <c r="D22" s="183"/>
      <c r="E22" s="183"/>
      <c r="F22" s="183"/>
      <c r="G22" s="183"/>
      <c r="H22" s="183" t="s">
        <v>24</v>
      </c>
      <c r="I22" s="183"/>
      <c r="J22" s="103" t="s">
        <v>25</v>
      </c>
    </row>
    <row r="23" spans="1:10" ht="12.75" customHeight="1" x14ac:dyDescent="0.25">
      <c r="A23" s="1" t="s">
        <v>4</v>
      </c>
      <c r="B23" s="174" t="s">
        <v>299</v>
      </c>
      <c r="C23" s="174"/>
      <c r="D23" s="174"/>
      <c r="E23" s="174"/>
      <c r="F23" s="174"/>
      <c r="G23" s="174"/>
      <c r="H23" s="174"/>
      <c r="I23" s="174"/>
      <c r="J23" s="2">
        <f>H17</f>
        <v>1636.79</v>
      </c>
    </row>
    <row r="24" spans="1:10" ht="12.75" customHeight="1" x14ac:dyDescent="0.25">
      <c r="A24" s="102" t="s">
        <v>6</v>
      </c>
      <c r="B24" s="174" t="s">
        <v>26</v>
      </c>
      <c r="C24" s="174"/>
      <c r="D24" s="174"/>
      <c r="E24" s="174"/>
      <c r="F24" s="174"/>
      <c r="G24" s="174"/>
      <c r="H24" s="174"/>
      <c r="I24" s="42">
        <v>0</v>
      </c>
      <c r="J24" s="2">
        <f>ROUND(I24*J23,2)</f>
        <v>0</v>
      </c>
    </row>
    <row r="25" spans="1:10" ht="12.75" customHeight="1" x14ac:dyDescent="0.25">
      <c r="A25" s="102" t="s">
        <v>9</v>
      </c>
      <c r="B25" s="174" t="s">
        <v>27</v>
      </c>
      <c r="C25" s="174"/>
      <c r="D25" s="174"/>
      <c r="E25" s="174"/>
      <c r="F25" s="174"/>
      <c r="G25" s="174"/>
      <c r="H25" s="174"/>
      <c r="I25" s="174"/>
      <c r="J25" s="2"/>
    </row>
    <row r="26" spans="1:10" ht="12.75" customHeight="1" x14ac:dyDescent="0.25">
      <c r="A26" s="102" t="s">
        <v>11</v>
      </c>
      <c r="B26" s="174" t="s">
        <v>28</v>
      </c>
      <c r="C26" s="174"/>
      <c r="D26" s="174"/>
      <c r="E26" s="174"/>
      <c r="F26" s="174"/>
      <c r="G26" s="174"/>
      <c r="H26" s="174"/>
      <c r="I26" s="174"/>
      <c r="J26" s="2"/>
    </row>
    <row r="27" spans="1:10" ht="12.75" customHeight="1" x14ac:dyDescent="0.25">
      <c r="A27" s="102" t="s">
        <v>29</v>
      </c>
      <c r="B27" s="174" t="s">
        <v>30</v>
      </c>
      <c r="C27" s="174"/>
      <c r="D27" s="174"/>
      <c r="E27" s="174"/>
      <c r="F27" s="174"/>
      <c r="G27" s="174"/>
      <c r="H27" s="174"/>
      <c r="I27" s="174"/>
      <c r="J27" s="2"/>
    </row>
    <row r="28" spans="1:10" ht="12.75" customHeight="1" x14ac:dyDescent="0.25">
      <c r="A28" s="1" t="s">
        <v>6</v>
      </c>
      <c r="B28" s="174" t="s">
        <v>136</v>
      </c>
      <c r="C28" s="174"/>
      <c r="D28" s="174"/>
      <c r="E28" s="174"/>
      <c r="F28" s="174"/>
      <c r="G28" s="174"/>
      <c r="H28" s="174"/>
      <c r="I28" s="4">
        <v>0</v>
      </c>
      <c r="J28" s="2">
        <f>ROUND(I28*J23,2)</f>
        <v>0</v>
      </c>
    </row>
    <row r="29" spans="1:10" ht="15.75" customHeight="1" x14ac:dyDescent="0.25">
      <c r="A29" s="184" t="s">
        <v>32</v>
      </c>
      <c r="B29" s="184"/>
      <c r="C29" s="184"/>
      <c r="D29" s="184"/>
      <c r="E29" s="184"/>
      <c r="F29" s="184"/>
      <c r="G29" s="184"/>
      <c r="H29" s="184"/>
      <c r="I29" s="184"/>
      <c r="J29" s="5">
        <f>SUM(J23:J28)</f>
        <v>1636.79</v>
      </c>
    </row>
    <row r="30" spans="1:10" ht="13" x14ac:dyDescent="0.25">
      <c r="A30" s="177"/>
      <c r="B30" s="177"/>
      <c r="C30" s="177"/>
      <c r="D30" s="177"/>
      <c r="E30" s="177"/>
      <c r="F30" s="177"/>
      <c r="G30" s="177"/>
      <c r="H30" s="177"/>
      <c r="I30" s="177"/>
      <c r="J30" s="177"/>
    </row>
    <row r="31" spans="1:10" ht="16.149999999999999" customHeight="1" x14ac:dyDescent="0.25">
      <c r="A31" s="187" t="s">
        <v>33</v>
      </c>
      <c r="B31" s="187"/>
      <c r="C31" s="187"/>
      <c r="D31" s="187"/>
      <c r="E31" s="187"/>
      <c r="F31" s="187"/>
      <c r="G31" s="187"/>
      <c r="H31" s="187"/>
      <c r="I31" s="187"/>
      <c r="J31" s="187"/>
    </row>
    <row r="32" spans="1:10" ht="14" x14ac:dyDescent="0.25">
      <c r="A32" s="189" t="s">
        <v>34</v>
      </c>
      <c r="B32" s="189"/>
      <c r="C32" s="189"/>
      <c r="D32" s="189"/>
      <c r="E32" s="189"/>
      <c r="F32" s="189"/>
      <c r="G32" s="189"/>
      <c r="H32" s="189"/>
      <c r="I32" s="189"/>
      <c r="J32" s="189"/>
    </row>
    <row r="33" spans="1:10" ht="14" x14ac:dyDescent="0.25">
      <c r="A33" s="6" t="s">
        <v>35</v>
      </c>
      <c r="B33" s="190" t="s">
        <v>36</v>
      </c>
      <c r="C33" s="190"/>
      <c r="D33" s="190"/>
      <c r="E33" s="190"/>
      <c r="F33" s="190"/>
      <c r="G33" s="190"/>
      <c r="H33" s="190"/>
      <c r="I33" s="190"/>
      <c r="J33" s="7" t="s">
        <v>37</v>
      </c>
    </row>
    <row r="34" spans="1:10" ht="27.65" customHeight="1" x14ac:dyDescent="0.25">
      <c r="A34" s="8" t="s">
        <v>4</v>
      </c>
      <c r="B34" s="174" t="s">
        <v>38</v>
      </c>
      <c r="C34" s="174"/>
      <c r="D34" s="174"/>
      <c r="E34" s="174"/>
      <c r="F34" s="174"/>
      <c r="G34" s="174"/>
      <c r="H34" s="174"/>
      <c r="I34" s="9">
        <v>8.3299999999999999E-2</v>
      </c>
      <c r="J34" s="10">
        <f>ROUND($J$29*I34,2)</f>
        <v>136.34</v>
      </c>
    </row>
    <row r="35" spans="1:10" ht="36.25" customHeight="1" x14ac:dyDescent="0.25">
      <c r="A35" s="8" t="s">
        <v>6</v>
      </c>
      <c r="B35" s="191" t="s">
        <v>39</v>
      </c>
      <c r="C35" s="191"/>
      <c r="D35" s="191"/>
      <c r="E35" s="191"/>
      <c r="F35" s="191"/>
      <c r="G35" s="191"/>
      <c r="H35" s="191"/>
      <c r="I35" s="11">
        <v>3.0249999999999999E-2</v>
      </c>
      <c r="J35" s="10">
        <f>ROUND($J$29*I35,2)</f>
        <v>49.51</v>
      </c>
    </row>
    <row r="36" spans="1:10" ht="13" x14ac:dyDescent="0.25">
      <c r="A36" s="192" t="s">
        <v>40</v>
      </c>
      <c r="B36" s="192"/>
      <c r="C36" s="192"/>
      <c r="D36" s="192"/>
      <c r="E36" s="192"/>
      <c r="F36" s="192"/>
      <c r="G36" s="192"/>
      <c r="H36" s="192"/>
      <c r="I36" s="192"/>
      <c r="J36" s="105">
        <f>SUM(J34+J35)</f>
        <v>185.85</v>
      </c>
    </row>
    <row r="37" spans="1:10" ht="13" x14ac:dyDescent="0.3">
      <c r="A37" s="12" t="s">
        <v>9</v>
      </c>
      <c r="B37" s="185" t="s">
        <v>41</v>
      </c>
      <c r="C37" s="185"/>
      <c r="D37" s="185"/>
      <c r="E37" s="185"/>
      <c r="F37" s="185"/>
      <c r="G37" s="185"/>
      <c r="H37" s="185"/>
      <c r="I37" s="185"/>
      <c r="J37" s="13">
        <f>ROUND(I50*J36,2)</f>
        <v>68.39</v>
      </c>
    </row>
    <row r="38" spans="1:10" ht="13" x14ac:dyDescent="0.25">
      <c r="A38" s="186" t="s">
        <v>40</v>
      </c>
      <c r="B38" s="186"/>
      <c r="C38" s="186"/>
      <c r="D38" s="186"/>
      <c r="E38" s="186"/>
      <c r="F38" s="186"/>
      <c r="G38" s="186"/>
      <c r="H38" s="186"/>
      <c r="I38" s="186"/>
      <c r="J38" s="14">
        <f>J36+J37</f>
        <v>254.24</v>
      </c>
    </row>
    <row r="39" spans="1:10" ht="13" x14ac:dyDescent="0.25">
      <c r="A39" s="177"/>
      <c r="B39" s="177"/>
      <c r="C39" s="177"/>
      <c r="D39" s="177"/>
      <c r="E39" s="177"/>
      <c r="F39" s="177"/>
      <c r="G39" s="177"/>
      <c r="H39" s="177"/>
      <c r="I39" s="177"/>
      <c r="J39" s="177"/>
    </row>
    <row r="40" spans="1:10" ht="30.4" customHeight="1" x14ac:dyDescent="0.25">
      <c r="A40" s="187" t="s">
        <v>42</v>
      </c>
      <c r="B40" s="187"/>
      <c r="C40" s="187"/>
      <c r="D40" s="187"/>
      <c r="E40" s="187"/>
      <c r="F40" s="187"/>
      <c r="G40" s="187"/>
      <c r="H40" s="187"/>
      <c r="I40" s="187"/>
      <c r="J40" s="187"/>
    </row>
    <row r="41" spans="1:10" ht="30.4" customHeight="1" x14ac:dyDescent="0.25">
      <c r="A41" s="104" t="s">
        <v>43</v>
      </c>
      <c r="B41" s="188" t="s">
        <v>44</v>
      </c>
      <c r="C41" s="188"/>
      <c r="D41" s="188"/>
      <c r="E41" s="188"/>
      <c r="F41" s="188"/>
      <c r="G41" s="188"/>
      <c r="H41" s="188"/>
      <c r="I41" s="167" t="s">
        <v>45</v>
      </c>
      <c r="J41" s="103" t="s">
        <v>46</v>
      </c>
    </row>
    <row r="42" spans="1:10" ht="13" x14ac:dyDescent="0.25">
      <c r="A42" s="8" t="s">
        <v>4</v>
      </c>
      <c r="B42" s="185" t="s">
        <v>47</v>
      </c>
      <c r="C42" s="185"/>
      <c r="D42" s="185"/>
      <c r="E42" s="185"/>
      <c r="F42" s="185"/>
      <c r="G42" s="185"/>
      <c r="H42" s="185"/>
      <c r="I42" s="15">
        <v>0.2</v>
      </c>
      <c r="J42" s="16">
        <f t="shared" ref="J42:J49" si="0">ROUND($J$29*I42,2)</f>
        <v>327.36</v>
      </c>
    </row>
    <row r="43" spans="1:10" ht="13" x14ac:dyDescent="0.25">
      <c r="A43" s="8" t="s">
        <v>6</v>
      </c>
      <c r="B43" s="185" t="s">
        <v>48</v>
      </c>
      <c r="C43" s="185"/>
      <c r="D43" s="185"/>
      <c r="E43" s="185"/>
      <c r="F43" s="185"/>
      <c r="G43" s="185"/>
      <c r="H43" s="185"/>
      <c r="I43" s="15">
        <v>2.5000000000000001E-2</v>
      </c>
      <c r="J43" s="16">
        <f t="shared" si="0"/>
        <v>40.92</v>
      </c>
    </row>
    <row r="44" spans="1:10" ht="12.75" customHeight="1" x14ac:dyDescent="0.25">
      <c r="A44" s="8" t="s">
        <v>9</v>
      </c>
      <c r="B44" s="174" t="s">
        <v>137</v>
      </c>
      <c r="C44" s="174"/>
      <c r="D44" s="174"/>
      <c r="E44" s="17" t="s">
        <v>50</v>
      </c>
      <c r="F44" s="18">
        <v>0.03</v>
      </c>
      <c r="G44" s="17" t="s">
        <v>51</v>
      </c>
      <c r="H44" s="19">
        <v>1</v>
      </c>
      <c r="I44" s="169">
        <v>0.03</v>
      </c>
      <c r="J44" s="16">
        <f t="shared" si="0"/>
        <v>49.1</v>
      </c>
    </row>
    <row r="45" spans="1:10" ht="13" x14ac:dyDescent="0.25">
      <c r="A45" s="8" t="s">
        <v>11</v>
      </c>
      <c r="B45" s="185" t="s">
        <v>52</v>
      </c>
      <c r="C45" s="185"/>
      <c r="D45" s="185"/>
      <c r="E45" s="185"/>
      <c r="F45" s="185"/>
      <c r="G45" s="185"/>
      <c r="H45" s="185"/>
      <c r="I45" s="15">
        <v>1.4999999999999999E-2</v>
      </c>
      <c r="J45" s="16">
        <f t="shared" si="0"/>
        <v>24.55</v>
      </c>
    </row>
    <row r="46" spans="1:10" ht="13" x14ac:dyDescent="0.25">
      <c r="A46" s="8" t="s">
        <v>29</v>
      </c>
      <c r="B46" s="185" t="s">
        <v>53</v>
      </c>
      <c r="C46" s="185"/>
      <c r="D46" s="185"/>
      <c r="E46" s="185"/>
      <c r="F46" s="185"/>
      <c r="G46" s="185"/>
      <c r="H46" s="185"/>
      <c r="I46" s="15">
        <v>0.01</v>
      </c>
      <c r="J46" s="16">
        <f t="shared" si="0"/>
        <v>16.37</v>
      </c>
    </row>
    <row r="47" spans="1:10" ht="13" x14ac:dyDescent="0.25">
      <c r="A47" s="8" t="s">
        <v>54</v>
      </c>
      <c r="B47" s="185" t="s">
        <v>55</v>
      </c>
      <c r="C47" s="185"/>
      <c r="D47" s="185"/>
      <c r="E47" s="185"/>
      <c r="F47" s="185"/>
      <c r="G47" s="185"/>
      <c r="H47" s="185"/>
      <c r="I47" s="15">
        <v>6.0000000000000001E-3</v>
      </c>
      <c r="J47" s="16">
        <f t="shared" si="0"/>
        <v>9.82</v>
      </c>
    </row>
    <row r="48" spans="1:10" ht="13" x14ac:dyDescent="0.25">
      <c r="A48" s="8" t="s">
        <v>56</v>
      </c>
      <c r="B48" s="185" t="s">
        <v>57</v>
      </c>
      <c r="C48" s="185"/>
      <c r="D48" s="185"/>
      <c r="E48" s="185"/>
      <c r="F48" s="185"/>
      <c r="G48" s="185"/>
      <c r="H48" s="185"/>
      <c r="I48" s="15">
        <v>2E-3</v>
      </c>
      <c r="J48" s="16">
        <f t="shared" si="0"/>
        <v>3.27</v>
      </c>
    </row>
    <row r="49" spans="1:10" ht="13" x14ac:dyDescent="0.25">
      <c r="A49" s="8" t="s">
        <v>58</v>
      </c>
      <c r="B49" s="185" t="s">
        <v>59</v>
      </c>
      <c r="C49" s="185"/>
      <c r="D49" s="185"/>
      <c r="E49" s="185"/>
      <c r="F49" s="185"/>
      <c r="G49" s="185"/>
      <c r="H49" s="185"/>
      <c r="I49" s="15">
        <v>0.08</v>
      </c>
      <c r="J49" s="16">
        <f t="shared" si="0"/>
        <v>130.94</v>
      </c>
    </row>
    <row r="50" spans="1:10" ht="13" x14ac:dyDescent="0.25">
      <c r="A50" s="186" t="s">
        <v>40</v>
      </c>
      <c r="B50" s="186"/>
      <c r="C50" s="186"/>
      <c r="D50" s="186"/>
      <c r="E50" s="186"/>
      <c r="F50" s="186"/>
      <c r="G50" s="186"/>
      <c r="H50" s="186"/>
      <c r="I50" s="168">
        <f>SUM(I42:I49)</f>
        <v>0.36800000000000005</v>
      </c>
      <c r="J50" s="14">
        <f>SUM(J42:J49)</f>
        <v>602.33000000000004</v>
      </c>
    </row>
    <row r="51" spans="1:10" ht="13" x14ac:dyDescent="0.25">
      <c r="A51" s="177"/>
      <c r="B51" s="177"/>
      <c r="C51" s="177"/>
      <c r="D51" s="177"/>
      <c r="E51" s="177"/>
      <c r="F51" s="177"/>
      <c r="G51" s="177"/>
      <c r="H51" s="177"/>
      <c r="I51" s="177"/>
      <c r="J51" s="177"/>
    </row>
    <row r="52" spans="1:10" ht="16.149999999999999" customHeight="1" x14ac:dyDescent="0.25">
      <c r="A52" s="187" t="s">
        <v>60</v>
      </c>
      <c r="B52" s="187"/>
      <c r="C52" s="187"/>
      <c r="D52" s="187"/>
      <c r="E52" s="187"/>
      <c r="F52" s="187"/>
      <c r="G52" s="187"/>
      <c r="H52" s="187"/>
      <c r="I52" s="187"/>
      <c r="J52" s="187"/>
    </row>
    <row r="53" spans="1:10" ht="16.149999999999999" customHeight="1" x14ac:dyDescent="0.25">
      <c r="A53" s="104" t="s">
        <v>61</v>
      </c>
      <c r="B53" s="188" t="s">
        <v>62</v>
      </c>
      <c r="C53" s="188"/>
      <c r="D53" s="188"/>
      <c r="E53" s="188"/>
      <c r="F53" s="188"/>
      <c r="G53" s="188"/>
      <c r="H53" s="188"/>
      <c r="I53" s="188"/>
      <c r="J53" s="103" t="s">
        <v>37</v>
      </c>
    </row>
    <row r="54" spans="1:10" ht="13" x14ac:dyDescent="0.25">
      <c r="A54" s="8" t="s">
        <v>4</v>
      </c>
      <c r="B54" s="185" t="s">
        <v>193</v>
      </c>
      <c r="C54" s="185"/>
      <c r="D54" s="185"/>
      <c r="E54" s="185"/>
      <c r="F54" s="185"/>
      <c r="G54" s="185"/>
      <c r="H54" s="185"/>
      <c r="I54" s="185"/>
      <c r="J54" s="115">
        <f>IF(ROUND((I57*I55*I56)-(J23*0.06),2)&lt;0,0,ROUND((I57*I55*I56)-(J23*0.06),2))*1+(I55*I56*21.726-0.06*J23)*0</f>
        <v>99.79</v>
      </c>
    </row>
    <row r="55" spans="1:10" ht="13" x14ac:dyDescent="0.25">
      <c r="A55" s="8"/>
      <c r="B55" s="194" t="s">
        <v>216</v>
      </c>
      <c r="C55" s="194"/>
      <c r="D55" s="194"/>
      <c r="E55" s="194"/>
      <c r="F55" s="194"/>
      <c r="G55" s="194"/>
      <c r="H55" s="194"/>
      <c r="I55" s="20">
        <v>4.5</v>
      </c>
      <c r="J55" s="130" t="s">
        <v>63</v>
      </c>
    </row>
    <row r="56" spans="1:10" ht="13" x14ac:dyDescent="0.25">
      <c r="A56" s="8"/>
      <c r="B56" s="194" t="s">
        <v>217</v>
      </c>
      <c r="C56" s="194"/>
      <c r="D56" s="194"/>
      <c r="E56" s="194"/>
      <c r="F56" s="194"/>
      <c r="G56" s="194"/>
      <c r="H56" s="194"/>
      <c r="I56" s="21">
        <v>2</v>
      </c>
      <c r="J56" s="130" t="s">
        <v>63</v>
      </c>
    </row>
    <row r="57" spans="1:10" ht="13" x14ac:dyDescent="0.25">
      <c r="A57" s="8"/>
      <c r="B57" s="194" t="s">
        <v>218</v>
      </c>
      <c r="C57" s="194"/>
      <c r="D57" s="194"/>
      <c r="E57" s="194"/>
      <c r="F57" s="194"/>
      <c r="G57" s="194"/>
      <c r="H57" s="194"/>
      <c r="I57" s="22">
        <v>22</v>
      </c>
      <c r="J57" s="130" t="s">
        <v>63</v>
      </c>
    </row>
    <row r="58" spans="1:10" ht="13" x14ac:dyDescent="0.25">
      <c r="A58" s="8" t="s">
        <v>6</v>
      </c>
      <c r="B58" s="185" t="s">
        <v>197</v>
      </c>
      <c r="C58" s="185"/>
      <c r="D58" s="185"/>
      <c r="E58" s="185"/>
      <c r="F58" s="185"/>
      <c r="G58" s="185"/>
      <c r="H58" s="185"/>
      <c r="I58" s="185"/>
      <c r="J58" s="16">
        <f>ROUND(I60*I59*(1-0.18),2)*1+ROUND(21.726*6*(1-0.18),2)*0</f>
        <v>0</v>
      </c>
    </row>
    <row r="59" spans="1:10" ht="13" x14ac:dyDescent="0.25">
      <c r="A59" s="8"/>
      <c r="B59" s="194" t="s">
        <v>307</v>
      </c>
      <c r="C59" s="194"/>
      <c r="D59" s="194"/>
      <c r="E59" s="194"/>
      <c r="F59" s="194"/>
      <c r="G59" s="194"/>
      <c r="H59" s="194"/>
      <c r="I59" s="20">
        <v>0</v>
      </c>
      <c r="J59" s="108" t="s">
        <v>63</v>
      </c>
    </row>
    <row r="60" spans="1:10" ht="13" x14ac:dyDescent="0.25">
      <c r="A60" s="23"/>
      <c r="B60" s="194" t="s">
        <v>219</v>
      </c>
      <c r="C60" s="194"/>
      <c r="D60" s="194"/>
      <c r="E60" s="194"/>
      <c r="F60" s="194"/>
      <c r="G60" s="194"/>
      <c r="H60" s="194"/>
      <c r="I60" s="24">
        <v>22</v>
      </c>
      <c r="J60" s="130" t="s">
        <v>63</v>
      </c>
    </row>
    <row r="61" spans="1:10" ht="27.65" customHeight="1" x14ac:dyDescent="0.25">
      <c r="A61" s="8" t="s">
        <v>9</v>
      </c>
      <c r="B61" s="193" t="s">
        <v>202</v>
      </c>
      <c r="C61" s="193"/>
      <c r="D61" s="193"/>
      <c r="E61" s="193"/>
      <c r="F61" s="193"/>
      <c r="G61" s="193"/>
      <c r="H61" s="193"/>
      <c r="I61" s="193"/>
      <c r="J61" s="16">
        <v>0</v>
      </c>
    </row>
    <row r="62" spans="1:10" ht="27.65" customHeight="1" x14ac:dyDescent="0.25">
      <c r="A62" s="8" t="s">
        <v>11</v>
      </c>
      <c r="B62" s="174" t="s">
        <v>196</v>
      </c>
      <c r="C62" s="174"/>
      <c r="D62" s="174"/>
      <c r="E62" s="174"/>
      <c r="F62" s="174"/>
      <c r="G62" s="174"/>
      <c r="H62" s="174"/>
      <c r="I62" s="174"/>
      <c r="J62" s="25">
        <v>32.5</v>
      </c>
    </row>
    <row r="63" spans="1:10" ht="13" x14ac:dyDescent="0.25">
      <c r="A63" s="186" t="s">
        <v>32</v>
      </c>
      <c r="B63" s="186"/>
      <c r="C63" s="186"/>
      <c r="D63" s="186"/>
      <c r="E63" s="186"/>
      <c r="F63" s="186"/>
      <c r="G63" s="186"/>
      <c r="H63" s="186"/>
      <c r="I63" s="186"/>
      <c r="J63" s="14">
        <f>SUM(J54:J62)</f>
        <v>132.29000000000002</v>
      </c>
    </row>
    <row r="64" spans="1:10" ht="13" x14ac:dyDescent="0.25">
      <c r="A64" s="177"/>
      <c r="B64" s="177"/>
      <c r="C64" s="177"/>
      <c r="D64" s="177"/>
      <c r="E64" s="177"/>
      <c r="F64" s="177"/>
      <c r="G64" s="177"/>
      <c r="H64" s="177"/>
      <c r="I64" s="177"/>
      <c r="J64" s="177"/>
    </row>
    <row r="65" spans="1:13" ht="16.149999999999999" customHeight="1" x14ac:dyDescent="0.25">
      <c r="A65" s="187" t="s">
        <v>64</v>
      </c>
      <c r="B65" s="187"/>
      <c r="C65" s="187"/>
      <c r="D65" s="187"/>
      <c r="E65" s="187"/>
      <c r="F65" s="187"/>
      <c r="G65" s="187"/>
      <c r="H65" s="187"/>
      <c r="I65" s="187"/>
      <c r="J65" s="187"/>
    </row>
    <row r="66" spans="1:13" ht="16.149999999999999" customHeight="1" x14ac:dyDescent="0.25">
      <c r="A66" s="103">
        <v>2</v>
      </c>
      <c r="B66" s="183" t="s">
        <v>65</v>
      </c>
      <c r="C66" s="183"/>
      <c r="D66" s="183"/>
      <c r="E66" s="183"/>
      <c r="F66" s="183"/>
      <c r="G66" s="183"/>
      <c r="H66" s="183"/>
      <c r="I66" s="183"/>
      <c r="J66" s="103" t="s">
        <v>37</v>
      </c>
    </row>
    <row r="67" spans="1:13" ht="14.65" customHeight="1" x14ac:dyDescent="0.25">
      <c r="A67" s="1" t="s">
        <v>35</v>
      </c>
      <c r="B67" s="1"/>
      <c r="C67" s="174" t="s">
        <v>66</v>
      </c>
      <c r="D67" s="174"/>
      <c r="E67" s="174"/>
      <c r="F67" s="174"/>
      <c r="G67" s="174"/>
      <c r="H67" s="174"/>
      <c r="I67" s="174"/>
      <c r="J67" s="26">
        <f>J38</f>
        <v>254.24</v>
      </c>
    </row>
    <row r="68" spans="1:13" ht="14.65" customHeight="1" x14ac:dyDescent="0.25">
      <c r="A68" s="1" t="s">
        <v>43</v>
      </c>
      <c r="B68" s="1"/>
      <c r="C68" s="174" t="s">
        <v>44</v>
      </c>
      <c r="D68" s="174"/>
      <c r="E68" s="174"/>
      <c r="F68" s="174"/>
      <c r="G68" s="174"/>
      <c r="H68" s="174"/>
      <c r="I68" s="174"/>
      <c r="J68" s="26">
        <f>J50</f>
        <v>602.33000000000004</v>
      </c>
    </row>
    <row r="69" spans="1:13" ht="14.65" customHeight="1" x14ac:dyDescent="0.25">
      <c r="A69" s="1" t="s">
        <v>61</v>
      </c>
      <c r="B69" s="1"/>
      <c r="C69" s="174" t="s">
        <v>62</v>
      </c>
      <c r="D69" s="174"/>
      <c r="E69" s="174"/>
      <c r="F69" s="174"/>
      <c r="G69" s="174"/>
      <c r="H69" s="174"/>
      <c r="I69" s="174"/>
      <c r="J69" s="146">
        <f>J63</f>
        <v>132.29000000000002</v>
      </c>
    </row>
    <row r="70" spans="1:13" ht="14.65" customHeight="1" x14ac:dyDescent="0.25">
      <c r="A70" s="184" t="s">
        <v>40</v>
      </c>
      <c r="B70" s="184"/>
      <c r="C70" s="184"/>
      <c r="D70" s="184"/>
      <c r="E70" s="184"/>
      <c r="F70" s="184"/>
      <c r="G70" s="184"/>
      <c r="H70" s="184"/>
      <c r="I70" s="184"/>
      <c r="J70" s="27">
        <f>SUM(J67+J68+J69)</f>
        <v>988.86000000000013</v>
      </c>
    </row>
    <row r="71" spans="1:13" ht="13.5" thickBot="1" x14ac:dyDescent="0.3">
      <c r="A71" s="177"/>
      <c r="B71" s="177"/>
      <c r="C71" s="177"/>
      <c r="D71" s="177"/>
      <c r="E71" s="177"/>
      <c r="F71" s="177"/>
      <c r="G71" s="177"/>
      <c r="H71" s="177"/>
      <c r="I71" s="177"/>
      <c r="J71" s="177"/>
    </row>
    <row r="72" spans="1:13" ht="16.149999999999999" customHeight="1" thickBot="1" x14ac:dyDescent="0.3">
      <c r="A72" s="187" t="s">
        <v>67</v>
      </c>
      <c r="B72" s="187"/>
      <c r="C72" s="187"/>
      <c r="D72" s="187"/>
      <c r="E72" s="187"/>
      <c r="F72" s="187"/>
      <c r="G72" s="187"/>
      <c r="H72" s="187"/>
      <c r="I72" s="187"/>
      <c r="J72" s="187"/>
      <c r="L72" s="220" t="s">
        <v>68</v>
      </c>
      <c r="M72" s="221"/>
    </row>
    <row r="73" spans="1:13" ht="16.149999999999999" customHeight="1" thickBot="1" x14ac:dyDescent="0.3">
      <c r="A73" s="104">
        <v>3</v>
      </c>
      <c r="B73" s="183" t="s">
        <v>69</v>
      </c>
      <c r="C73" s="183"/>
      <c r="D73" s="183"/>
      <c r="E73" s="183"/>
      <c r="F73" s="183"/>
      <c r="G73" s="183"/>
      <c r="H73" s="183"/>
      <c r="I73" s="183"/>
      <c r="J73" s="104" t="s">
        <v>70</v>
      </c>
      <c r="L73" s="84" t="s">
        <v>71</v>
      </c>
      <c r="M73" s="84" t="s">
        <v>72</v>
      </c>
    </row>
    <row r="74" spans="1:13" ht="46.5" customHeight="1" x14ac:dyDescent="0.25">
      <c r="A74" s="8" t="s">
        <v>4</v>
      </c>
      <c r="B74" s="174" t="s">
        <v>198</v>
      </c>
      <c r="C74" s="174"/>
      <c r="D74" s="174"/>
      <c r="E74" s="174"/>
      <c r="F74" s="174"/>
      <c r="G74" s="174"/>
      <c r="H74" s="174"/>
      <c r="I74" s="174"/>
      <c r="J74" s="16">
        <f>ROUND((($J$29/12)+($J$34/12)+($J$29/12/12)+($J$35/12))*(30/30)*0.05,2)</f>
        <v>8.16</v>
      </c>
      <c r="L74" s="85" t="s">
        <v>74</v>
      </c>
      <c r="M74" s="85" t="s">
        <v>75</v>
      </c>
    </row>
    <row r="75" spans="1:13" ht="14.65" customHeight="1" thickBot="1" x14ac:dyDescent="0.3">
      <c r="A75" s="8" t="s">
        <v>6</v>
      </c>
      <c r="B75" s="174" t="s">
        <v>76</v>
      </c>
      <c r="C75" s="174"/>
      <c r="D75" s="174"/>
      <c r="E75" s="174"/>
      <c r="F75" s="174"/>
      <c r="G75" s="174"/>
      <c r="H75" s="174"/>
      <c r="I75" s="174"/>
      <c r="J75" s="16">
        <f>ROUND($J$74*I49,2)</f>
        <v>0.65</v>
      </c>
      <c r="L75" s="86"/>
      <c r="M75" s="86"/>
    </row>
    <row r="76" spans="1:13" ht="36.25" customHeight="1" thickBot="1" x14ac:dyDescent="0.3">
      <c r="A76" s="112" t="s">
        <v>9</v>
      </c>
      <c r="B76" s="174" t="s">
        <v>303</v>
      </c>
      <c r="C76" s="174"/>
      <c r="D76" s="174"/>
      <c r="E76" s="174"/>
      <c r="F76" s="174"/>
      <c r="G76" s="174"/>
      <c r="H76" s="174"/>
      <c r="I76" s="28">
        <v>1.9E-3</v>
      </c>
      <c r="J76" s="16">
        <f>ROUND($J$29*I76,2)</f>
        <v>3.11</v>
      </c>
      <c r="L76" s="87" t="s">
        <v>77</v>
      </c>
      <c r="M76" s="87" t="s">
        <v>78</v>
      </c>
    </row>
    <row r="77" spans="1:13" ht="27.75" customHeight="1" x14ac:dyDescent="0.25">
      <c r="A77" s="8" t="s">
        <v>11</v>
      </c>
      <c r="B77" s="195" t="s">
        <v>199</v>
      </c>
      <c r="C77" s="196"/>
      <c r="D77" s="196"/>
      <c r="E77" s="196"/>
      <c r="F77" s="196"/>
      <c r="G77" s="196"/>
      <c r="H77" s="196"/>
      <c r="I77" s="197"/>
      <c r="J77" s="16">
        <f>(J29/30*7)/12*0.9</f>
        <v>28.643825</v>
      </c>
      <c r="L77" s="88"/>
      <c r="M77" s="88"/>
    </row>
    <row r="78" spans="1:13" ht="14.65" customHeight="1" x14ac:dyDescent="0.25">
      <c r="A78" s="112" t="s">
        <v>29</v>
      </c>
      <c r="B78" s="174" t="s">
        <v>79</v>
      </c>
      <c r="C78" s="174"/>
      <c r="D78" s="174"/>
      <c r="E78" s="174"/>
      <c r="F78" s="174"/>
      <c r="G78" s="174"/>
      <c r="H78" s="174"/>
      <c r="I78" s="174"/>
      <c r="J78" s="16">
        <f>ROUND($I$50*J77,2)</f>
        <v>10.54</v>
      </c>
      <c r="L78" s="89" t="s">
        <v>80</v>
      </c>
      <c r="M78" s="89" t="s">
        <v>81</v>
      </c>
    </row>
    <row r="79" spans="1:13" ht="36.25" customHeight="1" thickBot="1" x14ac:dyDescent="0.3">
      <c r="A79" s="112" t="s">
        <v>54</v>
      </c>
      <c r="B79" s="174" t="s">
        <v>223</v>
      </c>
      <c r="C79" s="174"/>
      <c r="D79" s="174"/>
      <c r="E79" s="174"/>
      <c r="F79" s="174"/>
      <c r="G79" s="174"/>
      <c r="H79" s="174"/>
      <c r="I79" s="28">
        <v>3.8100000000000002E-2</v>
      </c>
      <c r="J79" s="16">
        <f>ROUND($J$29*I79,2)</f>
        <v>62.36</v>
      </c>
      <c r="L79" s="86"/>
      <c r="M79" s="86"/>
    </row>
    <row r="80" spans="1:13" ht="13.5" thickBot="1" x14ac:dyDescent="0.3">
      <c r="A80" s="186" t="s">
        <v>40</v>
      </c>
      <c r="B80" s="186"/>
      <c r="C80" s="186"/>
      <c r="D80" s="186"/>
      <c r="E80" s="186"/>
      <c r="F80" s="186"/>
      <c r="G80" s="186"/>
      <c r="H80" s="186"/>
      <c r="I80" s="186"/>
      <c r="J80" s="14">
        <f>SUM(J74:J79)</f>
        <v>113.463825</v>
      </c>
      <c r="L80" s="87" t="s">
        <v>82</v>
      </c>
      <c r="M80" s="87" t="s">
        <v>83</v>
      </c>
    </row>
    <row r="81" spans="1:13" ht="13.5" thickBot="1" x14ac:dyDescent="0.3">
      <c r="A81" s="177"/>
      <c r="B81" s="177"/>
      <c r="C81" s="177"/>
      <c r="D81" s="177"/>
      <c r="E81" s="177"/>
      <c r="F81" s="177"/>
      <c r="G81" s="177"/>
      <c r="H81" s="177"/>
      <c r="I81" s="177"/>
      <c r="J81" s="177"/>
      <c r="L81" s="90"/>
      <c r="M81" s="90"/>
    </row>
    <row r="82" spans="1:13" ht="16.149999999999999" customHeight="1" thickBot="1" x14ac:dyDescent="0.3">
      <c r="A82" s="187" t="s">
        <v>84</v>
      </c>
      <c r="B82" s="187"/>
      <c r="C82" s="187"/>
      <c r="D82" s="187"/>
      <c r="E82" s="187"/>
      <c r="F82" s="187"/>
      <c r="G82" s="187"/>
      <c r="H82" s="187"/>
      <c r="I82" s="187"/>
      <c r="J82" s="187"/>
      <c r="L82" s="91" t="s">
        <v>85</v>
      </c>
      <c r="M82" s="91" t="s">
        <v>86</v>
      </c>
    </row>
    <row r="83" spans="1:13" ht="28" customHeight="1" x14ac:dyDescent="0.25">
      <c r="A83" s="199" t="s">
        <v>87</v>
      </c>
      <c r="B83" s="199"/>
      <c r="C83" s="199"/>
      <c r="D83" s="199"/>
      <c r="E83" s="199"/>
      <c r="F83" s="199"/>
      <c r="G83" s="199"/>
      <c r="H83" s="199"/>
      <c r="I83" s="199"/>
      <c r="J83" s="29">
        <f>J86+J29+J34+J35</f>
        <v>1971.1799999999998</v>
      </c>
    </row>
    <row r="84" spans="1:13" ht="14.65" customHeight="1" x14ac:dyDescent="0.25">
      <c r="A84" s="200"/>
      <c r="B84" s="200"/>
      <c r="C84" s="200"/>
      <c r="D84" s="200"/>
      <c r="E84" s="200"/>
      <c r="F84" s="200"/>
      <c r="G84" s="200"/>
      <c r="H84" s="200"/>
      <c r="I84" s="200"/>
      <c r="J84" s="200"/>
    </row>
    <row r="85" spans="1:13" ht="14" x14ac:dyDescent="0.3">
      <c r="A85" s="30" t="s">
        <v>88</v>
      </c>
      <c r="B85" s="188" t="s">
        <v>89</v>
      </c>
      <c r="C85" s="188"/>
      <c r="D85" s="188"/>
      <c r="E85" s="188"/>
      <c r="F85" s="188"/>
      <c r="G85" s="188"/>
      <c r="H85" s="188"/>
      <c r="I85" s="188"/>
      <c r="J85" s="30" t="s">
        <v>37</v>
      </c>
    </row>
    <row r="86" spans="1:13" ht="12.75" customHeight="1" x14ac:dyDescent="0.3">
      <c r="A86" s="12" t="s">
        <v>4</v>
      </c>
      <c r="B86" s="174" t="s">
        <v>184</v>
      </c>
      <c r="C86" s="174"/>
      <c r="D86" s="174"/>
      <c r="E86" s="174"/>
      <c r="F86" s="174"/>
      <c r="G86" s="174"/>
      <c r="H86" s="174"/>
      <c r="I86" s="11">
        <v>9.0749999999999997E-2</v>
      </c>
      <c r="J86" s="16">
        <f>ROUND(($J$29*I86),2)</f>
        <v>148.54</v>
      </c>
    </row>
    <row r="87" spans="1:13" ht="13" x14ac:dyDescent="0.3">
      <c r="A87" s="12" t="s">
        <v>6</v>
      </c>
      <c r="B87" s="198" t="s">
        <v>194</v>
      </c>
      <c r="C87" s="198"/>
      <c r="D87" s="198"/>
      <c r="E87" s="198"/>
      <c r="F87" s="198"/>
      <c r="G87" s="198"/>
      <c r="H87" s="198"/>
      <c r="I87" s="198"/>
      <c r="J87" s="32">
        <f>ROUND((($J$83/30)*2.96)/12,2)</f>
        <v>16.21</v>
      </c>
    </row>
    <row r="88" spans="1:13" ht="13" x14ac:dyDescent="0.3">
      <c r="A88" s="12" t="s">
        <v>9</v>
      </c>
      <c r="B88" s="185" t="s">
        <v>205</v>
      </c>
      <c r="C88" s="185"/>
      <c r="D88" s="185"/>
      <c r="E88" s="185"/>
      <c r="F88" s="185"/>
      <c r="G88" s="185"/>
      <c r="H88" s="185"/>
      <c r="I88" s="185"/>
      <c r="J88" s="32">
        <f>ROUND((($J$83/30)*5)/12*0.015,2)</f>
        <v>0.41</v>
      </c>
    </row>
    <row r="89" spans="1:13" ht="13" x14ac:dyDescent="0.3">
      <c r="A89" s="12" t="s">
        <v>11</v>
      </c>
      <c r="B89" s="185" t="s">
        <v>185</v>
      </c>
      <c r="C89" s="185"/>
      <c r="D89" s="185"/>
      <c r="E89" s="185"/>
      <c r="F89" s="185"/>
      <c r="G89" s="185"/>
      <c r="H89" s="185"/>
      <c r="I89" s="185"/>
      <c r="J89" s="13">
        <f>ROUND(((($J$83/30)*15)/12)*0.0078,2)</f>
        <v>0.64</v>
      </c>
    </row>
    <row r="90" spans="1:13" ht="13" x14ac:dyDescent="0.3">
      <c r="A90" s="116" t="s">
        <v>29</v>
      </c>
      <c r="B90" s="185" t="s">
        <v>195</v>
      </c>
      <c r="C90" s="185"/>
      <c r="D90" s="185"/>
      <c r="E90" s="185"/>
      <c r="F90" s="185"/>
      <c r="G90" s="185"/>
      <c r="H90" s="185"/>
      <c r="I90" s="185"/>
      <c r="J90" s="115">
        <f>ROUND(((($J$29+$J$29/3)*4/12)/12)*0.01,2)</f>
        <v>0.61</v>
      </c>
    </row>
    <row r="91" spans="1:13" ht="13" x14ac:dyDescent="0.3">
      <c r="A91" s="33" t="s">
        <v>54</v>
      </c>
      <c r="B91" s="203" t="s">
        <v>203</v>
      </c>
      <c r="C91" s="203"/>
      <c r="D91" s="203"/>
      <c r="E91" s="203"/>
      <c r="F91" s="203"/>
      <c r="G91" s="203"/>
      <c r="H91" s="203"/>
      <c r="I91" s="203"/>
      <c r="J91" s="13">
        <f>ROUND(((($J$83/30)*5)/12),2)</f>
        <v>27.38</v>
      </c>
    </row>
    <row r="92" spans="1:13" ht="13" x14ac:dyDescent="0.3">
      <c r="A92" s="186" t="s">
        <v>40</v>
      </c>
      <c r="B92" s="186"/>
      <c r="C92" s="186"/>
      <c r="D92" s="186"/>
      <c r="E92" s="186"/>
      <c r="F92" s="186"/>
      <c r="G92" s="186"/>
      <c r="H92" s="186"/>
      <c r="I92" s="186"/>
      <c r="J92" s="34">
        <f>SUM(J86:J91)</f>
        <v>193.79</v>
      </c>
    </row>
    <row r="93" spans="1:13" ht="14.65" customHeight="1" x14ac:dyDescent="0.3">
      <c r="A93" s="12" t="s">
        <v>56</v>
      </c>
      <c r="B93" s="185" t="s">
        <v>90</v>
      </c>
      <c r="C93" s="185"/>
      <c r="D93" s="185"/>
      <c r="E93" s="185"/>
      <c r="F93" s="185"/>
      <c r="G93" s="185"/>
      <c r="H93" s="185"/>
      <c r="I93" s="185"/>
      <c r="J93" s="13">
        <f>ROUND(I50*J92,2)</f>
        <v>71.31</v>
      </c>
    </row>
    <row r="94" spans="1:13" ht="13" x14ac:dyDescent="0.25">
      <c r="A94" s="186" t="s">
        <v>40</v>
      </c>
      <c r="B94" s="186"/>
      <c r="C94" s="186"/>
      <c r="D94" s="186"/>
      <c r="E94" s="186"/>
      <c r="F94" s="186"/>
      <c r="G94" s="186"/>
      <c r="H94" s="186"/>
      <c r="I94" s="186"/>
      <c r="J94" s="14">
        <f>SUM(J92:J93)</f>
        <v>265.10000000000002</v>
      </c>
    </row>
    <row r="95" spans="1:13" ht="16.149999999999999" customHeight="1" x14ac:dyDescent="0.25">
      <c r="A95" s="187" t="s">
        <v>187</v>
      </c>
      <c r="B95" s="187"/>
      <c r="C95" s="187"/>
      <c r="D95" s="187"/>
      <c r="E95" s="187"/>
      <c r="F95" s="187"/>
      <c r="G95" s="187"/>
      <c r="H95" s="187"/>
      <c r="I95" s="187"/>
      <c r="J95" s="187"/>
    </row>
    <row r="96" spans="1:13" ht="14" x14ac:dyDescent="0.25">
      <c r="A96" s="104" t="s">
        <v>91</v>
      </c>
      <c r="B96" s="188" t="s">
        <v>92</v>
      </c>
      <c r="C96" s="188"/>
      <c r="D96" s="188"/>
      <c r="E96" s="188"/>
      <c r="F96" s="188"/>
      <c r="G96" s="188"/>
      <c r="H96" s="188"/>
      <c r="I96" s="188"/>
      <c r="J96" s="35" t="s">
        <v>37</v>
      </c>
    </row>
    <row r="97" spans="1:10" ht="13" x14ac:dyDescent="0.25">
      <c r="A97" s="8" t="s">
        <v>4</v>
      </c>
      <c r="B97" s="185" t="s">
        <v>188</v>
      </c>
      <c r="C97" s="185"/>
      <c r="D97" s="185"/>
      <c r="E97" s="185"/>
      <c r="F97" s="185"/>
      <c r="G97" s="185"/>
      <c r="H97" s="185"/>
      <c r="I97" s="185"/>
      <c r="J97" s="16">
        <v>0</v>
      </c>
    </row>
    <row r="98" spans="1:10" ht="13" x14ac:dyDescent="0.25">
      <c r="A98" s="201" t="s">
        <v>40</v>
      </c>
      <c r="B98" s="201"/>
      <c r="C98" s="201"/>
      <c r="D98" s="201"/>
      <c r="E98" s="201"/>
      <c r="F98" s="201"/>
      <c r="G98" s="201"/>
      <c r="H98" s="201"/>
      <c r="I98" s="201"/>
      <c r="J98" s="16">
        <v>0</v>
      </c>
    </row>
    <row r="99" spans="1:10" ht="13" x14ac:dyDescent="0.3">
      <c r="A99" s="12" t="s">
        <v>6</v>
      </c>
      <c r="B99" s="185" t="s">
        <v>93</v>
      </c>
      <c r="C99" s="185"/>
      <c r="D99" s="185"/>
      <c r="E99" s="185"/>
      <c r="F99" s="185"/>
      <c r="G99" s="185"/>
      <c r="H99" s="185"/>
      <c r="I99" s="185"/>
      <c r="J99" s="13">
        <f>ROUND(I50*J98,2)</f>
        <v>0</v>
      </c>
    </row>
    <row r="100" spans="1:10" ht="13" x14ac:dyDescent="0.25">
      <c r="A100" s="186" t="s">
        <v>40</v>
      </c>
      <c r="B100" s="186"/>
      <c r="C100" s="186"/>
      <c r="D100" s="186"/>
      <c r="E100" s="186"/>
      <c r="F100" s="186"/>
      <c r="G100" s="186"/>
      <c r="H100" s="186"/>
      <c r="I100" s="186"/>
      <c r="J100" s="14">
        <f>SUM(J98:J99)</f>
        <v>0</v>
      </c>
    </row>
    <row r="101" spans="1:10" ht="13" x14ac:dyDescent="0.25">
      <c r="A101" s="202"/>
      <c r="B101" s="202"/>
      <c r="C101" s="202"/>
      <c r="D101" s="202"/>
      <c r="E101" s="202"/>
      <c r="F101" s="202"/>
      <c r="G101" s="202"/>
      <c r="H101" s="202"/>
      <c r="I101" s="202"/>
      <c r="J101" s="202"/>
    </row>
    <row r="102" spans="1:10" ht="16.149999999999999" customHeight="1" x14ac:dyDescent="0.25">
      <c r="A102" s="187" t="s">
        <v>94</v>
      </c>
      <c r="B102" s="187"/>
      <c r="C102" s="187"/>
      <c r="D102" s="187"/>
      <c r="E102" s="187"/>
      <c r="F102" s="187"/>
      <c r="G102" s="187"/>
      <c r="H102" s="187"/>
      <c r="I102" s="187"/>
      <c r="J102" s="187"/>
    </row>
    <row r="103" spans="1:10" ht="16.149999999999999" customHeight="1" x14ac:dyDescent="0.25">
      <c r="A103" s="103">
        <v>4</v>
      </c>
      <c r="B103" s="183" t="s">
        <v>95</v>
      </c>
      <c r="C103" s="183"/>
      <c r="D103" s="183"/>
      <c r="E103" s="183"/>
      <c r="F103" s="183"/>
      <c r="G103" s="183"/>
      <c r="H103" s="183"/>
      <c r="I103" s="183"/>
      <c r="J103" s="35" t="s">
        <v>37</v>
      </c>
    </row>
    <row r="104" spans="1:10" ht="14.65" customHeight="1" x14ac:dyDescent="0.25">
      <c r="A104" s="1" t="s">
        <v>88</v>
      </c>
      <c r="B104" s="174" t="s">
        <v>96</v>
      </c>
      <c r="C104" s="174"/>
      <c r="D104" s="174"/>
      <c r="E104" s="174"/>
      <c r="F104" s="174"/>
      <c r="G104" s="174"/>
      <c r="H104" s="174"/>
      <c r="I104" s="174"/>
      <c r="J104" s="16">
        <f>J94</f>
        <v>265.10000000000002</v>
      </c>
    </row>
    <row r="105" spans="1:10" ht="14.65" customHeight="1" x14ac:dyDescent="0.25">
      <c r="A105" s="1" t="s">
        <v>97</v>
      </c>
      <c r="B105" s="174" t="s">
        <v>98</v>
      </c>
      <c r="C105" s="174"/>
      <c r="D105" s="174"/>
      <c r="E105" s="174"/>
      <c r="F105" s="174"/>
      <c r="G105" s="174"/>
      <c r="H105" s="174"/>
      <c r="I105" s="174"/>
      <c r="J105" s="16">
        <f>J100</f>
        <v>0</v>
      </c>
    </row>
    <row r="106" spans="1:10" ht="14.65" customHeight="1" x14ac:dyDescent="0.25">
      <c r="A106" s="184" t="s">
        <v>40</v>
      </c>
      <c r="B106" s="184"/>
      <c r="C106" s="184"/>
      <c r="D106" s="184"/>
      <c r="E106" s="184"/>
      <c r="F106" s="184"/>
      <c r="G106" s="184"/>
      <c r="H106" s="184"/>
      <c r="I106" s="184"/>
      <c r="J106" s="14">
        <f>SUM(J104+J105)</f>
        <v>265.10000000000002</v>
      </c>
    </row>
    <row r="107" spans="1:10" ht="13" x14ac:dyDescent="0.25">
      <c r="A107" s="177"/>
      <c r="B107" s="177"/>
      <c r="C107" s="177"/>
      <c r="D107" s="177"/>
      <c r="E107" s="177"/>
      <c r="F107" s="177"/>
      <c r="G107" s="177"/>
      <c r="H107" s="177"/>
      <c r="I107" s="177"/>
      <c r="J107" s="177"/>
    </row>
    <row r="108" spans="1:10" ht="16.149999999999999" customHeight="1" x14ac:dyDescent="0.25">
      <c r="A108" s="187" t="s">
        <v>99</v>
      </c>
      <c r="B108" s="187"/>
      <c r="C108" s="187"/>
      <c r="D108" s="187"/>
      <c r="E108" s="187"/>
      <c r="F108" s="187"/>
      <c r="G108" s="187"/>
      <c r="H108" s="187"/>
      <c r="I108" s="187"/>
      <c r="J108" s="187"/>
    </row>
    <row r="109" spans="1:10" ht="16.149999999999999" customHeight="1" x14ac:dyDescent="0.25">
      <c r="A109" s="104">
        <v>5</v>
      </c>
      <c r="B109" s="188" t="s">
        <v>100</v>
      </c>
      <c r="C109" s="188"/>
      <c r="D109" s="188"/>
      <c r="E109" s="188"/>
      <c r="F109" s="188"/>
      <c r="G109" s="188"/>
      <c r="H109" s="188"/>
      <c r="I109" s="188"/>
      <c r="J109" s="104" t="s">
        <v>37</v>
      </c>
    </row>
    <row r="110" spans="1:10" ht="13" x14ac:dyDescent="0.25">
      <c r="A110" s="8" t="s">
        <v>4</v>
      </c>
      <c r="B110" s="204" t="s">
        <v>101</v>
      </c>
      <c r="C110" s="204"/>
      <c r="D110" s="204"/>
      <c r="E110" s="204"/>
      <c r="F110" s="204"/>
      <c r="G110" s="204"/>
      <c r="H110" s="204"/>
      <c r="I110" s="204"/>
      <c r="J110" s="25">
        <f>INSUMOS!E102</f>
        <v>40.85</v>
      </c>
    </row>
    <row r="111" spans="1:10" ht="13" x14ac:dyDescent="0.25">
      <c r="A111" s="8" t="s">
        <v>6</v>
      </c>
      <c r="B111" s="219" t="s">
        <v>237</v>
      </c>
      <c r="C111" s="219"/>
      <c r="D111" s="219"/>
      <c r="E111" s="219"/>
      <c r="F111" s="219"/>
      <c r="G111" s="219"/>
      <c r="H111" s="219"/>
      <c r="I111" s="219"/>
      <c r="J111" s="25">
        <f>INSUMOS!G92</f>
        <v>36.131333333333338</v>
      </c>
    </row>
    <row r="112" spans="1:10" ht="13" x14ac:dyDescent="0.25">
      <c r="A112" s="8" t="s">
        <v>9</v>
      </c>
      <c r="B112" s="204" t="s">
        <v>102</v>
      </c>
      <c r="C112" s="204"/>
      <c r="D112" s="204"/>
      <c r="E112" s="204"/>
      <c r="F112" s="204"/>
      <c r="G112" s="204"/>
      <c r="H112" s="204"/>
      <c r="I112" s="204"/>
      <c r="J112" s="25">
        <f>INSUMOS!F181</f>
        <v>2.1083333333333334</v>
      </c>
    </row>
    <row r="113" spans="1:10" ht="13" x14ac:dyDescent="0.25">
      <c r="A113" s="8" t="s">
        <v>11</v>
      </c>
      <c r="B113" s="204" t="s">
        <v>103</v>
      </c>
      <c r="C113" s="204"/>
      <c r="D113" s="204"/>
      <c r="E113" s="204"/>
      <c r="F113" s="204"/>
      <c r="G113" s="204"/>
      <c r="H113" s="204"/>
      <c r="I113" s="204"/>
      <c r="J113" s="25" t="s">
        <v>104</v>
      </c>
    </row>
    <row r="114" spans="1:10" ht="13" x14ac:dyDescent="0.25">
      <c r="A114" s="186" t="s">
        <v>32</v>
      </c>
      <c r="B114" s="186"/>
      <c r="C114" s="186"/>
      <c r="D114" s="186"/>
      <c r="E114" s="186"/>
      <c r="F114" s="186"/>
      <c r="G114" s="186"/>
      <c r="H114" s="186"/>
      <c r="I114" s="186"/>
      <c r="J114" s="36">
        <f>SUM(J110:J113)</f>
        <v>79.089666666666673</v>
      </c>
    </row>
    <row r="115" spans="1:10" ht="13" x14ac:dyDescent="0.25">
      <c r="A115" s="177"/>
      <c r="B115" s="177"/>
      <c r="C115" s="177"/>
      <c r="D115" s="177"/>
      <c r="E115" s="177"/>
      <c r="F115" s="177"/>
      <c r="G115" s="177"/>
      <c r="H115" s="177"/>
      <c r="I115" s="177"/>
      <c r="J115" s="177"/>
    </row>
    <row r="116" spans="1:10" ht="16.149999999999999" customHeight="1" x14ac:dyDescent="0.25">
      <c r="A116" s="187" t="s">
        <v>105</v>
      </c>
      <c r="B116" s="187"/>
      <c r="C116" s="187"/>
      <c r="D116" s="187"/>
      <c r="E116" s="187"/>
      <c r="F116" s="187"/>
      <c r="G116" s="187"/>
      <c r="H116" s="187"/>
      <c r="I116" s="187"/>
      <c r="J116" s="187"/>
    </row>
    <row r="117" spans="1:10" ht="28" x14ac:dyDescent="0.25">
      <c r="A117" s="104">
        <v>6</v>
      </c>
      <c r="B117" s="188" t="s">
        <v>106</v>
      </c>
      <c r="C117" s="188"/>
      <c r="D117" s="188"/>
      <c r="E117" s="188"/>
      <c r="F117" s="188"/>
      <c r="G117" s="188"/>
      <c r="H117" s="188"/>
      <c r="I117" s="103" t="s">
        <v>45</v>
      </c>
      <c r="J117" s="37" t="s">
        <v>107</v>
      </c>
    </row>
    <row r="118" spans="1:10" ht="12.75" customHeight="1" x14ac:dyDescent="0.25">
      <c r="A118" s="206" t="s">
        <v>108</v>
      </c>
      <c r="B118" s="206"/>
      <c r="C118" s="206"/>
      <c r="D118" s="206"/>
      <c r="E118" s="206"/>
      <c r="F118" s="206"/>
      <c r="G118" s="206"/>
      <c r="H118" s="206"/>
      <c r="I118" s="38" t="s">
        <v>63</v>
      </c>
      <c r="J118" s="39">
        <f>SUM(J29+J70+J80+J106+J114)</f>
        <v>3083.3034916666666</v>
      </c>
    </row>
    <row r="119" spans="1:10" ht="15.5" x14ac:dyDescent="0.25">
      <c r="A119" s="40" t="s">
        <v>4</v>
      </c>
      <c r="B119" s="205" t="s">
        <v>109</v>
      </c>
      <c r="C119" s="205"/>
      <c r="D119" s="205"/>
      <c r="E119" s="205"/>
      <c r="F119" s="205"/>
      <c r="G119" s="205"/>
      <c r="H119" s="205"/>
      <c r="I119" s="118">
        <v>0.03</v>
      </c>
      <c r="J119" s="16">
        <f>ROUND(I119*J118,2)</f>
        <v>92.5</v>
      </c>
    </row>
    <row r="120" spans="1:10" ht="12.75" customHeight="1" x14ac:dyDescent="0.25">
      <c r="A120" s="206" t="s">
        <v>110</v>
      </c>
      <c r="B120" s="206"/>
      <c r="C120" s="206"/>
      <c r="D120" s="206"/>
      <c r="E120" s="206"/>
      <c r="F120" s="206"/>
      <c r="G120" s="206"/>
      <c r="H120" s="206"/>
      <c r="I120" s="41" t="s">
        <v>63</v>
      </c>
      <c r="J120" s="39">
        <f>SUM(J29+J70+J80+J106+J114+J119)</f>
        <v>3175.8034916666666</v>
      </c>
    </row>
    <row r="121" spans="1:10" ht="15.5" x14ac:dyDescent="0.25">
      <c r="A121" s="40" t="s">
        <v>6</v>
      </c>
      <c r="B121" s="205" t="s">
        <v>111</v>
      </c>
      <c r="C121" s="205"/>
      <c r="D121" s="205"/>
      <c r="E121" s="205"/>
      <c r="F121" s="205"/>
      <c r="G121" s="205"/>
      <c r="H121" s="205"/>
      <c r="I121" s="118">
        <v>6.7900000000000002E-2</v>
      </c>
      <c r="J121" s="16">
        <f>ROUND(I121*J120,2)</f>
        <v>215.64</v>
      </c>
    </row>
    <row r="122" spans="1:10" ht="12.75" customHeight="1" x14ac:dyDescent="0.25">
      <c r="A122" s="206" t="s">
        <v>112</v>
      </c>
      <c r="B122" s="206"/>
      <c r="C122" s="206"/>
      <c r="D122" s="206"/>
      <c r="E122" s="206"/>
      <c r="F122" s="206"/>
      <c r="G122" s="206"/>
      <c r="H122" s="206"/>
      <c r="I122" s="41" t="s">
        <v>63</v>
      </c>
      <c r="J122" s="39">
        <f>SUM(J29+J70+J80+J106+J114+J119+J121)</f>
        <v>3391.4434916666664</v>
      </c>
    </row>
    <row r="123" spans="1:10" ht="15.5" x14ac:dyDescent="0.25">
      <c r="A123" s="40" t="s">
        <v>9</v>
      </c>
      <c r="B123" s="205" t="s">
        <v>113</v>
      </c>
      <c r="C123" s="205"/>
      <c r="D123" s="205"/>
      <c r="E123" s="205"/>
      <c r="F123" s="205"/>
      <c r="G123" s="205"/>
      <c r="H123" s="205"/>
      <c r="I123" s="9" t="s">
        <v>63</v>
      </c>
      <c r="J123" s="108" t="s">
        <v>63</v>
      </c>
    </row>
    <row r="124" spans="1:10" ht="13" x14ac:dyDescent="0.25">
      <c r="A124" s="8"/>
      <c r="B124" s="185" t="s">
        <v>114</v>
      </c>
      <c r="C124" s="185"/>
      <c r="D124" s="185"/>
      <c r="E124" s="185"/>
      <c r="F124" s="185"/>
      <c r="G124" s="185"/>
      <c r="H124" s="185"/>
      <c r="I124" s="9" t="s">
        <v>63</v>
      </c>
      <c r="J124" s="108" t="s">
        <v>63</v>
      </c>
    </row>
    <row r="125" spans="1:10" ht="13" x14ac:dyDescent="0.25">
      <c r="A125" s="8"/>
      <c r="B125" s="185" t="s">
        <v>206</v>
      </c>
      <c r="C125" s="185"/>
      <c r="D125" s="185"/>
      <c r="E125" s="185"/>
      <c r="F125" s="185"/>
      <c r="G125" s="185"/>
      <c r="H125" s="185"/>
      <c r="I125" s="42">
        <v>7.5999999999999998E-2</v>
      </c>
      <c r="J125" s="16">
        <f>ROUND(($J$122/(1-$I$134))*I125,2)</f>
        <v>295.42</v>
      </c>
    </row>
    <row r="126" spans="1:10" ht="13" x14ac:dyDescent="0.25">
      <c r="A126" s="8"/>
      <c r="B126" s="185" t="s">
        <v>207</v>
      </c>
      <c r="C126" s="185"/>
      <c r="D126" s="185"/>
      <c r="E126" s="185"/>
      <c r="F126" s="185"/>
      <c r="G126" s="185"/>
      <c r="H126" s="185"/>
      <c r="I126" s="42">
        <v>1.6500000000000001E-2</v>
      </c>
      <c r="J126" s="16">
        <f>ROUND(($J$122/(1-$I$134))*I126,2)</f>
        <v>64.14</v>
      </c>
    </row>
    <row r="127" spans="1:10" ht="27.65" customHeight="1" x14ac:dyDescent="0.25">
      <c r="A127" s="8"/>
      <c r="B127" s="174" t="s">
        <v>117</v>
      </c>
      <c r="C127" s="174"/>
      <c r="D127" s="174"/>
      <c r="E127" s="174"/>
      <c r="F127" s="174"/>
      <c r="G127" s="174"/>
      <c r="H127" s="174"/>
      <c r="I127" s="43" t="s">
        <v>63</v>
      </c>
      <c r="J127" s="108" t="s">
        <v>63</v>
      </c>
    </row>
    <row r="128" spans="1:10" ht="27.65" customHeight="1" x14ac:dyDescent="0.25">
      <c r="A128" s="8"/>
      <c r="B128" s="174" t="s">
        <v>118</v>
      </c>
      <c r="C128" s="174"/>
      <c r="D128" s="174"/>
      <c r="E128" s="174"/>
      <c r="F128" s="174"/>
      <c r="G128" s="174"/>
      <c r="H128" s="174"/>
      <c r="I128" s="43" t="s">
        <v>63</v>
      </c>
      <c r="J128" s="108" t="s">
        <v>63</v>
      </c>
    </row>
    <row r="129" spans="1:10" ht="13" x14ac:dyDescent="0.25">
      <c r="A129" s="8"/>
      <c r="B129" s="185" t="s">
        <v>119</v>
      </c>
      <c r="C129" s="185"/>
      <c r="D129" s="185"/>
      <c r="E129" s="185"/>
      <c r="F129" s="185"/>
      <c r="G129" s="185"/>
      <c r="H129" s="185"/>
      <c r="I129" s="43" t="s">
        <v>63</v>
      </c>
      <c r="J129" s="108" t="s">
        <v>63</v>
      </c>
    </row>
    <row r="130" spans="1:10" ht="13" x14ac:dyDescent="0.25">
      <c r="A130" s="8"/>
      <c r="B130" s="185" t="s">
        <v>120</v>
      </c>
      <c r="C130" s="185"/>
      <c r="D130" s="185"/>
      <c r="E130" s="185"/>
      <c r="F130" s="185"/>
      <c r="G130" s="185"/>
      <c r="H130" s="185"/>
      <c r="I130" s="43" t="s">
        <v>63</v>
      </c>
      <c r="J130" s="108" t="s">
        <v>63</v>
      </c>
    </row>
    <row r="131" spans="1:10" ht="13" x14ac:dyDescent="0.25">
      <c r="A131" s="8"/>
      <c r="B131" s="185" t="s">
        <v>208</v>
      </c>
      <c r="C131" s="185"/>
      <c r="D131" s="185"/>
      <c r="E131" s="185"/>
      <c r="F131" s="185"/>
      <c r="G131" s="185"/>
      <c r="H131" s="185"/>
      <c r="I131" s="42">
        <v>3.5000000000000003E-2</v>
      </c>
      <c r="J131" s="16">
        <f>ROUND(($J$122/(1-$I$134))*I131,2)</f>
        <v>136.05000000000001</v>
      </c>
    </row>
    <row r="132" spans="1:10" ht="13" x14ac:dyDescent="0.25">
      <c r="A132" s="186" t="s">
        <v>40</v>
      </c>
      <c r="B132" s="186"/>
      <c r="C132" s="186"/>
      <c r="D132" s="186"/>
      <c r="E132" s="186"/>
      <c r="F132" s="186"/>
      <c r="G132" s="186"/>
      <c r="H132" s="186"/>
      <c r="I132" s="186"/>
      <c r="J132" s="14">
        <f>SUM(J119+J121+J125+J126+J131)</f>
        <v>803.75</v>
      </c>
    </row>
    <row r="133" spans="1:10" ht="13" x14ac:dyDescent="0.25">
      <c r="A133" s="177"/>
      <c r="B133" s="177"/>
      <c r="C133" s="177"/>
      <c r="D133" s="177"/>
      <c r="E133" s="177"/>
      <c r="F133" s="177"/>
      <c r="G133" s="177"/>
      <c r="H133" s="177"/>
      <c r="I133" s="177"/>
      <c r="J133" s="177"/>
    </row>
    <row r="134" spans="1:10" ht="14.65" customHeight="1" x14ac:dyDescent="0.25">
      <c r="A134" s="211" t="s">
        <v>121</v>
      </c>
      <c r="B134" s="211"/>
      <c r="C134" s="211"/>
      <c r="D134" s="211"/>
      <c r="E134" s="211"/>
      <c r="F134" s="211"/>
      <c r="G134" s="211"/>
      <c r="H134" s="211"/>
      <c r="I134" s="44">
        <f>SUM(I125:I131)</f>
        <v>0.1275</v>
      </c>
      <c r="J134" s="39">
        <f>SUM(J125:J131)</f>
        <v>495.61</v>
      </c>
    </row>
    <row r="135" spans="1:10" x14ac:dyDescent="0.25">
      <c r="A135" s="212" t="s">
        <v>122</v>
      </c>
      <c r="B135" s="212"/>
      <c r="C135" s="212"/>
      <c r="D135" s="213" t="s">
        <v>123</v>
      </c>
      <c r="E135" s="213"/>
      <c r="F135" s="213"/>
      <c r="G135" s="213"/>
      <c r="H135" s="213"/>
      <c r="I135" s="213"/>
      <c r="J135" s="213"/>
    </row>
    <row r="136" spans="1:10" x14ac:dyDescent="0.25">
      <c r="A136" s="212"/>
      <c r="B136" s="212"/>
      <c r="C136" s="212"/>
      <c r="D136" s="213" t="s">
        <v>124</v>
      </c>
      <c r="E136" s="213"/>
      <c r="F136" s="213"/>
      <c r="G136" s="213"/>
      <c r="H136" s="213"/>
      <c r="I136" s="213"/>
      <c r="J136" s="213"/>
    </row>
    <row r="137" spans="1:10" x14ac:dyDescent="0.25">
      <c r="A137" s="212"/>
      <c r="B137" s="212"/>
      <c r="C137" s="212"/>
      <c r="D137" s="213" t="s">
        <v>125</v>
      </c>
      <c r="E137" s="213"/>
      <c r="F137" s="213"/>
      <c r="G137" s="213"/>
      <c r="H137" s="213"/>
      <c r="I137" s="213"/>
      <c r="J137" s="213"/>
    </row>
    <row r="138" spans="1:10" ht="13" x14ac:dyDescent="0.25">
      <c r="A138" s="177"/>
      <c r="B138" s="177"/>
      <c r="C138" s="177"/>
      <c r="D138" s="177"/>
      <c r="E138" s="177"/>
      <c r="F138" s="177"/>
      <c r="G138" s="177"/>
      <c r="H138" s="177"/>
      <c r="I138" s="177"/>
      <c r="J138" s="177"/>
    </row>
    <row r="139" spans="1:10" ht="46" customHeight="1" x14ac:dyDescent="0.25">
      <c r="A139" s="209" t="s">
        <v>126</v>
      </c>
      <c r="B139" s="209"/>
      <c r="C139" s="209"/>
      <c r="D139" s="209"/>
      <c r="E139" s="209"/>
      <c r="F139" s="209"/>
      <c r="G139" s="209"/>
      <c r="H139" s="209"/>
      <c r="I139" s="209"/>
      <c r="J139" s="209"/>
    </row>
    <row r="140" spans="1:10" ht="14.65" customHeight="1" x14ac:dyDescent="0.25">
      <c r="A140" s="210" t="s">
        <v>127</v>
      </c>
      <c r="B140" s="210"/>
      <c r="C140" s="210"/>
      <c r="D140" s="210"/>
      <c r="E140" s="210"/>
      <c r="F140" s="210"/>
      <c r="G140" s="210"/>
      <c r="H140" s="210"/>
      <c r="I140" s="210"/>
      <c r="J140" s="45" t="s">
        <v>37</v>
      </c>
    </row>
    <row r="141" spans="1:10" ht="14.65" customHeight="1" x14ac:dyDescent="0.25">
      <c r="A141" s="46" t="s">
        <v>4</v>
      </c>
      <c r="B141" s="207" t="s">
        <v>128</v>
      </c>
      <c r="C141" s="207"/>
      <c r="D141" s="207"/>
      <c r="E141" s="207"/>
      <c r="F141" s="207"/>
      <c r="G141" s="207"/>
      <c r="H141" s="207"/>
      <c r="I141" s="207"/>
      <c r="J141" s="25">
        <f>J29</f>
        <v>1636.79</v>
      </c>
    </row>
    <row r="142" spans="1:10" ht="14.65" customHeight="1" x14ac:dyDescent="0.25">
      <c r="A142" s="46" t="s">
        <v>6</v>
      </c>
      <c r="B142" s="207" t="s">
        <v>33</v>
      </c>
      <c r="C142" s="207"/>
      <c r="D142" s="207"/>
      <c r="E142" s="207"/>
      <c r="F142" s="207"/>
      <c r="G142" s="207"/>
      <c r="H142" s="207"/>
      <c r="I142" s="207"/>
      <c r="J142" s="25">
        <f>J70</f>
        <v>988.86000000000013</v>
      </c>
    </row>
    <row r="143" spans="1:10" ht="14.65" customHeight="1" x14ac:dyDescent="0.25">
      <c r="A143" s="46" t="s">
        <v>9</v>
      </c>
      <c r="B143" s="207" t="s">
        <v>129</v>
      </c>
      <c r="C143" s="207"/>
      <c r="D143" s="207"/>
      <c r="E143" s="207"/>
      <c r="F143" s="207"/>
      <c r="G143" s="207"/>
      <c r="H143" s="207"/>
      <c r="I143" s="207"/>
      <c r="J143" s="25">
        <f>J80</f>
        <v>113.463825</v>
      </c>
    </row>
    <row r="144" spans="1:10" ht="14.65" customHeight="1" x14ac:dyDescent="0.25">
      <c r="A144" s="46" t="s">
        <v>11</v>
      </c>
      <c r="B144" s="207" t="s">
        <v>130</v>
      </c>
      <c r="C144" s="207"/>
      <c r="D144" s="207"/>
      <c r="E144" s="207"/>
      <c r="F144" s="207"/>
      <c r="G144" s="207"/>
      <c r="H144" s="207"/>
      <c r="I144" s="207"/>
      <c r="J144" s="25">
        <f>J106</f>
        <v>265.10000000000002</v>
      </c>
    </row>
    <row r="145" spans="1:10" ht="14.65" customHeight="1" x14ac:dyDescent="0.25">
      <c r="A145" s="46" t="s">
        <v>29</v>
      </c>
      <c r="B145" s="207" t="s">
        <v>131</v>
      </c>
      <c r="C145" s="207"/>
      <c r="D145" s="207"/>
      <c r="E145" s="207"/>
      <c r="F145" s="207"/>
      <c r="G145" s="207"/>
      <c r="H145" s="207"/>
      <c r="I145" s="207"/>
      <c r="J145" s="25">
        <f>J114</f>
        <v>79.089666666666673</v>
      </c>
    </row>
    <row r="146" spans="1:10" ht="14.65" customHeight="1" x14ac:dyDescent="0.25">
      <c r="A146" s="208" t="s">
        <v>132</v>
      </c>
      <c r="B146" s="208"/>
      <c r="C146" s="208"/>
      <c r="D146" s="208"/>
      <c r="E146" s="208"/>
      <c r="F146" s="208"/>
      <c r="G146" s="208"/>
      <c r="H146" s="208"/>
      <c r="I146" s="208"/>
      <c r="J146" s="36">
        <f>SUM(J141:J145)</f>
        <v>3083.3034916666666</v>
      </c>
    </row>
    <row r="147" spans="1:10" ht="14.65" customHeight="1" x14ac:dyDescent="0.25">
      <c r="A147" s="46" t="s">
        <v>54</v>
      </c>
      <c r="B147" s="207" t="s">
        <v>133</v>
      </c>
      <c r="C147" s="207"/>
      <c r="D147" s="207"/>
      <c r="E147" s="207"/>
      <c r="F147" s="207"/>
      <c r="G147" s="207"/>
      <c r="H147" s="207"/>
      <c r="I147" s="207"/>
      <c r="J147" s="25">
        <f>J132</f>
        <v>803.75</v>
      </c>
    </row>
    <row r="148" spans="1:10" ht="14.65" customHeight="1" x14ac:dyDescent="0.25">
      <c r="A148" s="208" t="s">
        <v>134</v>
      </c>
      <c r="B148" s="208"/>
      <c r="C148" s="208"/>
      <c r="D148" s="208"/>
      <c r="E148" s="208"/>
      <c r="F148" s="208"/>
      <c r="G148" s="208"/>
      <c r="H148" s="208"/>
      <c r="I148" s="208"/>
      <c r="J148" s="36">
        <f>SUM(J146:J147)</f>
        <v>3887.0534916666666</v>
      </c>
    </row>
  </sheetData>
  <mergeCells count="162"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A14:J14"/>
    <mergeCell ref="B15:G15"/>
    <mergeCell ref="H15:J15"/>
    <mergeCell ref="B16:G16"/>
    <mergeCell ref="H16:J16"/>
    <mergeCell ref="B17:G17"/>
    <mergeCell ref="H17:J17"/>
    <mergeCell ref="B18:G18"/>
    <mergeCell ref="H18:J18"/>
    <mergeCell ref="B19:G19"/>
    <mergeCell ref="H19:J19"/>
    <mergeCell ref="A20:J20"/>
    <mergeCell ref="A21:J21"/>
    <mergeCell ref="B22:G22"/>
    <mergeCell ref="H22:I22"/>
    <mergeCell ref="B23:I23"/>
    <mergeCell ref="B24:H24"/>
    <mergeCell ref="B25:I25"/>
    <mergeCell ref="B26:I26"/>
    <mergeCell ref="B27:I27"/>
    <mergeCell ref="B28:H28"/>
    <mergeCell ref="A29:I29"/>
    <mergeCell ref="A30:J30"/>
    <mergeCell ref="A31:J31"/>
    <mergeCell ref="A32:J32"/>
    <mergeCell ref="B33:I33"/>
    <mergeCell ref="B34:H34"/>
    <mergeCell ref="B35:H35"/>
    <mergeCell ref="A36:I36"/>
    <mergeCell ref="B37:I37"/>
    <mergeCell ref="A38:I38"/>
    <mergeCell ref="A39:J39"/>
    <mergeCell ref="A40:J40"/>
    <mergeCell ref="B41:H41"/>
    <mergeCell ref="B42:H42"/>
    <mergeCell ref="B43:H43"/>
    <mergeCell ref="B44:D44"/>
    <mergeCell ref="B45:H45"/>
    <mergeCell ref="B46:H46"/>
    <mergeCell ref="B47:H47"/>
    <mergeCell ref="B48:H48"/>
    <mergeCell ref="B49:H49"/>
    <mergeCell ref="A50:H50"/>
    <mergeCell ref="A51:J51"/>
    <mergeCell ref="A52:J52"/>
    <mergeCell ref="B53:I53"/>
    <mergeCell ref="B54:I54"/>
    <mergeCell ref="B55:H55"/>
    <mergeCell ref="B56:H56"/>
    <mergeCell ref="B57:H57"/>
    <mergeCell ref="B58:I58"/>
    <mergeCell ref="B59:H59"/>
    <mergeCell ref="B60:H60"/>
    <mergeCell ref="B61:I61"/>
    <mergeCell ref="B62:I62"/>
    <mergeCell ref="A63:I63"/>
    <mergeCell ref="A64:J64"/>
    <mergeCell ref="A65:J65"/>
    <mergeCell ref="B66:I66"/>
    <mergeCell ref="C67:I67"/>
    <mergeCell ref="C68:I68"/>
    <mergeCell ref="C69:I69"/>
    <mergeCell ref="A70:I70"/>
    <mergeCell ref="A71:J71"/>
    <mergeCell ref="A72:J72"/>
    <mergeCell ref="B73:I73"/>
    <mergeCell ref="B74:I74"/>
    <mergeCell ref="B75:I75"/>
    <mergeCell ref="B76:H76"/>
    <mergeCell ref="B77:I77"/>
    <mergeCell ref="B78:I78"/>
    <mergeCell ref="B79:H79"/>
    <mergeCell ref="A80:I80"/>
    <mergeCell ref="A81:J81"/>
    <mergeCell ref="A82:J82"/>
    <mergeCell ref="A83:I83"/>
    <mergeCell ref="A84:J84"/>
    <mergeCell ref="B85:I85"/>
    <mergeCell ref="B86:H86"/>
    <mergeCell ref="B87:I87"/>
    <mergeCell ref="B88:I88"/>
    <mergeCell ref="B89:I89"/>
    <mergeCell ref="B90:I90"/>
    <mergeCell ref="B91:I91"/>
    <mergeCell ref="A92:I92"/>
    <mergeCell ref="B93:I93"/>
    <mergeCell ref="A94:I94"/>
    <mergeCell ref="A95:J95"/>
    <mergeCell ref="B96:I96"/>
    <mergeCell ref="B97:I97"/>
    <mergeCell ref="A98:I98"/>
    <mergeCell ref="B99:I99"/>
    <mergeCell ref="A100:I100"/>
    <mergeCell ref="A101:J101"/>
    <mergeCell ref="A102:J102"/>
    <mergeCell ref="B103:I103"/>
    <mergeCell ref="B104:I104"/>
    <mergeCell ref="B105:I105"/>
    <mergeCell ref="A106:I106"/>
    <mergeCell ref="A107:J107"/>
    <mergeCell ref="A108:J108"/>
    <mergeCell ref="B109:I109"/>
    <mergeCell ref="B110:I110"/>
    <mergeCell ref="B111:I111"/>
    <mergeCell ref="B112:I112"/>
    <mergeCell ref="B113:I113"/>
    <mergeCell ref="A114:I114"/>
    <mergeCell ref="A115:J115"/>
    <mergeCell ref="A132:I132"/>
    <mergeCell ref="A133:J133"/>
    <mergeCell ref="A116:J116"/>
    <mergeCell ref="B117:H117"/>
    <mergeCell ref="A118:H118"/>
    <mergeCell ref="B119:H119"/>
    <mergeCell ref="A120:H120"/>
    <mergeCell ref="B121:H121"/>
    <mergeCell ref="A122:H122"/>
    <mergeCell ref="B123:H123"/>
    <mergeCell ref="B124:H124"/>
    <mergeCell ref="L72:M72"/>
    <mergeCell ref="B142:I142"/>
    <mergeCell ref="B143:I143"/>
    <mergeCell ref="B144:I144"/>
    <mergeCell ref="B145:I145"/>
    <mergeCell ref="A146:I146"/>
    <mergeCell ref="B147:I147"/>
    <mergeCell ref="A148:I148"/>
    <mergeCell ref="A134:H134"/>
    <mergeCell ref="A135:C137"/>
    <mergeCell ref="D135:J135"/>
    <mergeCell ref="D136:J136"/>
    <mergeCell ref="D137:J137"/>
    <mergeCell ref="A138:J138"/>
    <mergeCell ref="A139:J139"/>
    <mergeCell ref="A140:I140"/>
    <mergeCell ref="B141:I141"/>
    <mergeCell ref="B125:H125"/>
    <mergeCell ref="B126:H126"/>
    <mergeCell ref="B127:H127"/>
    <mergeCell ref="B128:H128"/>
    <mergeCell ref="B129:H129"/>
    <mergeCell ref="B130:H130"/>
    <mergeCell ref="B131:H131"/>
  </mergeCells>
  <pageMargins left="0.78740157480314965" right="0.78740157480314965" top="1.0629921259842521" bottom="1.0629921259842521" header="0.78740157480314965" footer="0.78740157480314965"/>
  <pageSetup paperSize="9" scale="78" firstPageNumber="0" fitToHeight="0" orientation="portrait" horizontalDpi="300" verticalDpi="300" r:id="rId1"/>
  <headerFooter>
    <oddHeader>&amp;C&amp;"Times New Roman,Normal"&amp;12&amp;A</oddHeader>
    <oddFooter>&amp;C&amp;"Times New Roman,Normal"&amp;12Página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  <pageSetUpPr fitToPage="1"/>
  </sheetPr>
  <dimension ref="A1:R148"/>
  <sheetViews>
    <sheetView view="pageBreakPreview" zoomScale="130" zoomScaleNormal="100" zoomScaleSheetLayoutView="130" zoomScalePageLayoutView="96" workbookViewId="0">
      <selection activeCell="A2" sqref="A2:J2"/>
    </sheetView>
  </sheetViews>
  <sheetFormatPr defaultRowHeight="12.5" x14ac:dyDescent="0.25"/>
  <cols>
    <col min="1" max="1" width="12.54296875" customWidth="1"/>
    <col min="2" max="3" width="11" customWidth="1"/>
    <col min="4" max="5" width="8.7265625" customWidth="1"/>
    <col min="6" max="8" width="12.54296875" customWidth="1"/>
    <col min="9" max="9" width="8.7265625" customWidth="1"/>
    <col min="10" max="10" width="11.81640625" customWidth="1"/>
    <col min="11" max="11" width="8.7265625" customWidth="1"/>
    <col min="12" max="12" width="43.26953125" customWidth="1"/>
    <col min="13" max="13" width="39.26953125" customWidth="1"/>
    <col min="14" max="1025" width="8.7265625" customWidth="1"/>
  </cols>
  <sheetData>
    <row r="1" spans="1:10" ht="24.25" customHeight="1" x14ac:dyDescent="0.25">
      <c r="A1" s="172" t="s">
        <v>213</v>
      </c>
      <c r="B1" s="172"/>
      <c r="C1" s="172"/>
      <c r="D1" s="172"/>
      <c r="E1" s="172"/>
      <c r="F1" s="172"/>
      <c r="G1" s="172"/>
      <c r="H1" s="172"/>
      <c r="I1" s="172"/>
      <c r="J1" s="172"/>
    </row>
    <row r="2" spans="1:10" ht="62.5" customHeight="1" x14ac:dyDescent="0.25">
      <c r="A2" s="173" t="s">
        <v>314</v>
      </c>
      <c r="B2" s="173"/>
      <c r="C2" s="173"/>
      <c r="D2" s="173"/>
      <c r="E2" s="173"/>
      <c r="F2" s="173"/>
      <c r="G2" s="173"/>
      <c r="H2" s="173"/>
      <c r="I2" s="173"/>
      <c r="J2" s="173"/>
    </row>
    <row r="3" spans="1:10" ht="14.65" customHeight="1" x14ac:dyDescent="0.25">
      <c r="A3" s="174" t="s">
        <v>0</v>
      </c>
      <c r="B3" s="174"/>
      <c r="C3" s="174"/>
      <c r="D3" s="174"/>
      <c r="E3" s="174"/>
      <c r="F3" s="174"/>
      <c r="G3" s="174"/>
      <c r="H3" s="175" t="s">
        <v>182</v>
      </c>
      <c r="I3" s="175"/>
      <c r="J3" s="175"/>
    </row>
    <row r="4" spans="1:10" ht="14.65" customHeight="1" x14ac:dyDescent="0.25">
      <c r="A4" s="174" t="s">
        <v>1</v>
      </c>
      <c r="B4" s="174"/>
      <c r="C4" s="174"/>
      <c r="D4" s="174"/>
      <c r="E4" s="174"/>
      <c r="F4" s="174"/>
      <c r="G4" s="174"/>
      <c r="H4" s="175"/>
      <c r="I4" s="175"/>
      <c r="J4" s="175"/>
    </row>
    <row r="5" spans="1:10" ht="14.65" customHeight="1" x14ac:dyDescent="0.25">
      <c r="A5" s="174" t="s">
        <v>2</v>
      </c>
      <c r="B5" s="174"/>
      <c r="C5" s="174"/>
      <c r="D5" s="174"/>
      <c r="E5" s="174"/>
      <c r="F5" s="174"/>
      <c r="G5" s="174"/>
      <c r="H5" s="174"/>
      <c r="I5" s="174"/>
      <c r="J5" s="174"/>
    </row>
    <row r="6" spans="1:10" ht="16.149999999999999" customHeight="1" x14ac:dyDescent="0.25">
      <c r="A6" s="179" t="s">
        <v>3</v>
      </c>
      <c r="B6" s="179"/>
      <c r="C6" s="179"/>
      <c r="D6" s="179"/>
      <c r="E6" s="179"/>
      <c r="F6" s="179"/>
      <c r="G6" s="179"/>
      <c r="H6" s="179"/>
      <c r="I6" s="179"/>
      <c r="J6" s="179"/>
    </row>
    <row r="7" spans="1:10" ht="14.65" customHeight="1" x14ac:dyDescent="0.25">
      <c r="A7" s="1" t="s">
        <v>4</v>
      </c>
      <c r="B7" s="174" t="s">
        <v>5</v>
      </c>
      <c r="C7" s="174"/>
      <c r="D7" s="174"/>
      <c r="E7" s="174"/>
      <c r="F7" s="174"/>
      <c r="G7" s="174"/>
      <c r="H7" s="176"/>
      <c r="I7" s="176"/>
      <c r="J7" s="176"/>
    </row>
    <row r="8" spans="1:10" ht="14.65" customHeight="1" x14ac:dyDescent="0.25">
      <c r="A8" s="1" t="s">
        <v>6</v>
      </c>
      <c r="B8" s="174" t="s">
        <v>7</v>
      </c>
      <c r="C8" s="174"/>
      <c r="D8" s="174"/>
      <c r="E8" s="174"/>
      <c r="F8" s="174"/>
      <c r="G8" s="174"/>
      <c r="H8" s="176" t="s">
        <v>8</v>
      </c>
      <c r="I8" s="176"/>
      <c r="J8" s="176"/>
    </row>
    <row r="9" spans="1:10" ht="39" customHeight="1" x14ac:dyDescent="0.25">
      <c r="A9" s="1" t="s">
        <v>9</v>
      </c>
      <c r="B9" s="174" t="s">
        <v>10</v>
      </c>
      <c r="C9" s="174"/>
      <c r="D9" s="174"/>
      <c r="E9" s="174"/>
      <c r="F9" s="174"/>
      <c r="G9" s="174"/>
      <c r="H9" s="176" t="s">
        <v>210</v>
      </c>
      <c r="I9" s="176"/>
      <c r="J9" s="176"/>
    </row>
    <row r="10" spans="1:10" ht="14.65" customHeight="1" x14ac:dyDescent="0.25">
      <c r="A10" s="1" t="s">
        <v>11</v>
      </c>
      <c r="B10" s="174" t="s">
        <v>12</v>
      </c>
      <c r="C10" s="174"/>
      <c r="D10" s="174"/>
      <c r="E10" s="174"/>
      <c r="F10" s="174"/>
      <c r="G10" s="174"/>
      <c r="H10" s="175">
        <v>12</v>
      </c>
      <c r="I10" s="175"/>
      <c r="J10" s="175"/>
    </row>
    <row r="11" spans="1:10" ht="13" x14ac:dyDescent="0.25">
      <c r="A11" s="177"/>
      <c r="B11" s="177"/>
      <c r="C11" s="177"/>
      <c r="D11" s="177"/>
      <c r="E11" s="177"/>
      <c r="F11" s="177"/>
      <c r="G11" s="177"/>
      <c r="H11" s="177"/>
      <c r="I11" s="177"/>
      <c r="J11" s="177"/>
    </row>
    <row r="12" spans="1:10" ht="48.75" customHeight="1" x14ac:dyDescent="0.25">
      <c r="A12" s="178" t="s">
        <v>13</v>
      </c>
      <c r="B12" s="178"/>
      <c r="C12" s="178"/>
      <c r="D12" s="178"/>
      <c r="E12" s="178"/>
      <c r="F12" s="178"/>
      <c r="G12" s="178"/>
      <c r="H12" s="178"/>
      <c r="I12" s="178"/>
      <c r="J12" s="178"/>
    </row>
    <row r="13" spans="1:10" ht="13" x14ac:dyDescent="0.25">
      <c r="A13" s="177"/>
      <c r="B13" s="177"/>
      <c r="C13" s="177"/>
      <c r="D13" s="177"/>
      <c r="E13" s="177"/>
      <c r="F13" s="177"/>
      <c r="G13" s="177"/>
      <c r="H13" s="177"/>
      <c r="I13" s="177"/>
      <c r="J13" s="177"/>
    </row>
    <row r="14" spans="1:10" ht="16.149999999999999" customHeight="1" x14ac:dyDescent="0.25">
      <c r="A14" s="183" t="s">
        <v>14</v>
      </c>
      <c r="B14" s="183"/>
      <c r="C14" s="183"/>
      <c r="D14" s="183"/>
      <c r="E14" s="183"/>
      <c r="F14" s="183"/>
      <c r="G14" s="183"/>
      <c r="H14" s="183"/>
      <c r="I14" s="183"/>
      <c r="J14" s="183"/>
    </row>
    <row r="15" spans="1:10" ht="16.399999999999999" customHeight="1" x14ac:dyDescent="0.25">
      <c r="A15" s="1">
        <v>1</v>
      </c>
      <c r="B15" s="174" t="s">
        <v>15</v>
      </c>
      <c r="C15" s="174"/>
      <c r="D15" s="174"/>
      <c r="E15" s="174"/>
      <c r="F15" s="174"/>
      <c r="G15" s="174"/>
      <c r="H15" s="181" t="s">
        <v>16</v>
      </c>
      <c r="I15" s="181"/>
      <c r="J15" s="181"/>
    </row>
    <row r="16" spans="1:10" ht="16.399999999999999" customHeight="1" x14ac:dyDescent="0.25">
      <c r="A16" s="1">
        <v>2</v>
      </c>
      <c r="B16" s="174" t="s">
        <v>17</v>
      </c>
      <c r="C16" s="174"/>
      <c r="D16" s="174"/>
      <c r="E16" s="174"/>
      <c r="F16" s="174"/>
      <c r="G16" s="174"/>
      <c r="H16" s="181" t="s">
        <v>215</v>
      </c>
      <c r="I16" s="181"/>
      <c r="J16" s="181"/>
    </row>
    <row r="17" spans="1:10" ht="16.399999999999999" customHeight="1" x14ac:dyDescent="0.25">
      <c r="A17" s="1">
        <v>3</v>
      </c>
      <c r="B17" s="174" t="s">
        <v>18</v>
      </c>
      <c r="C17" s="174"/>
      <c r="D17" s="174"/>
      <c r="E17" s="174"/>
      <c r="F17" s="174"/>
      <c r="G17" s="174"/>
      <c r="H17" s="180">
        <v>1636.79</v>
      </c>
      <c r="I17" s="180"/>
      <c r="J17" s="180"/>
    </row>
    <row r="18" spans="1:10" ht="16.399999999999999" customHeight="1" x14ac:dyDescent="0.25">
      <c r="A18" s="1">
        <v>4</v>
      </c>
      <c r="B18" s="174" t="s">
        <v>19</v>
      </c>
      <c r="C18" s="174"/>
      <c r="D18" s="174"/>
      <c r="E18" s="174"/>
      <c r="F18" s="174"/>
      <c r="G18" s="174"/>
      <c r="H18" s="181" t="s">
        <v>214</v>
      </c>
      <c r="I18" s="181"/>
      <c r="J18" s="181"/>
    </row>
    <row r="19" spans="1:10" ht="16.399999999999999" customHeight="1" x14ac:dyDescent="0.25">
      <c r="A19" s="1">
        <v>5</v>
      </c>
      <c r="B19" s="174" t="s">
        <v>21</v>
      </c>
      <c r="C19" s="174"/>
      <c r="D19" s="174"/>
      <c r="E19" s="174"/>
      <c r="F19" s="174"/>
      <c r="G19" s="174"/>
      <c r="H19" s="182" t="s">
        <v>192</v>
      </c>
      <c r="I19" s="182"/>
      <c r="J19" s="182"/>
    </row>
    <row r="20" spans="1:10" ht="13" x14ac:dyDescent="0.25">
      <c r="A20" s="177"/>
      <c r="B20" s="177"/>
      <c r="C20" s="177"/>
      <c r="D20" s="177"/>
      <c r="E20" s="177"/>
      <c r="F20" s="177"/>
      <c r="G20" s="177"/>
      <c r="H20" s="177"/>
      <c r="I20" s="177"/>
      <c r="J20" s="177"/>
    </row>
    <row r="21" spans="1:10" ht="20.65" customHeight="1" x14ac:dyDescent="0.25">
      <c r="A21" s="178" t="s">
        <v>22</v>
      </c>
      <c r="B21" s="178"/>
      <c r="C21" s="178"/>
      <c r="D21" s="178"/>
      <c r="E21" s="178"/>
      <c r="F21" s="178"/>
      <c r="G21" s="178"/>
      <c r="H21" s="178"/>
      <c r="I21" s="178"/>
      <c r="J21" s="178"/>
    </row>
    <row r="22" spans="1:10" ht="30.4" customHeight="1" x14ac:dyDescent="0.25">
      <c r="A22" s="103">
        <v>1</v>
      </c>
      <c r="B22" s="183" t="s">
        <v>23</v>
      </c>
      <c r="C22" s="183"/>
      <c r="D22" s="183"/>
      <c r="E22" s="183"/>
      <c r="F22" s="183"/>
      <c r="G22" s="183"/>
      <c r="H22" s="183" t="s">
        <v>24</v>
      </c>
      <c r="I22" s="183"/>
      <c r="J22" s="103" t="s">
        <v>25</v>
      </c>
    </row>
    <row r="23" spans="1:10" ht="12.75" customHeight="1" x14ac:dyDescent="0.25">
      <c r="A23" s="1" t="s">
        <v>4</v>
      </c>
      <c r="B23" s="174" t="s">
        <v>300</v>
      </c>
      <c r="C23" s="174"/>
      <c r="D23" s="174"/>
      <c r="E23" s="174"/>
      <c r="F23" s="174"/>
      <c r="G23" s="174"/>
      <c r="H23" s="174"/>
      <c r="I23" s="174"/>
      <c r="J23" s="2">
        <v>1636.79</v>
      </c>
    </row>
    <row r="24" spans="1:10" ht="12.75" customHeight="1" x14ac:dyDescent="0.25">
      <c r="A24" s="102" t="s">
        <v>6</v>
      </c>
      <c r="B24" s="174" t="s">
        <v>26</v>
      </c>
      <c r="C24" s="174"/>
      <c r="D24" s="174"/>
      <c r="E24" s="174"/>
      <c r="F24" s="174"/>
      <c r="G24" s="174"/>
      <c r="H24" s="174"/>
      <c r="I24" s="42">
        <v>0</v>
      </c>
      <c r="J24" s="2">
        <f>ROUND(I24*J23,2)</f>
        <v>0</v>
      </c>
    </row>
    <row r="25" spans="1:10" ht="12.75" customHeight="1" x14ac:dyDescent="0.25">
      <c r="A25" s="102" t="s">
        <v>9</v>
      </c>
      <c r="B25" s="174" t="s">
        <v>27</v>
      </c>
      <c r="C25" s="174"/>
      <c r="D25" s="174"/>
      <c r="E25" s="174"/>
      <c r="F25" s="174"/>
      <c r="G25" s="174"/>
      <c r="H25" s="174"/>
      <c r="I25" s="174"/>
      <c r="J25" s="2"/>
    </row>
    <row r="26" spans="1:10" ht="12.75" customHeight="1" x14ac:dyDescent="0.25">
      <c r="A26" s="102" t="s">
        <v>11</v>
      </c>
      <c r="B26" s="174" t="s">
        <v>28</v>
      </c>
      <c r="C26" s="174"/>
      <c r="D26" s="174"/>
      <c r="E26" s="174"/>
      <c r="F26" s="174"/>
      <c r="G26" s="174"/>
      <c r="H26" s="174"/>
      <c r="I26" s="174"/>
      <c r="J26" s="2"/>
    </row>
    <row r="27" spans="1:10" ht="12.75" customHeight="1" x14ac:dyDescent="0.25">
      <c r="A27" s="102" t="s">
        <v>29</v>
      </c>
      <c r="B27" s="174" t="s">
        <v>30</v>
      </c>
      <c r="C27" s="174"/>
      <c r="D27" s="174"/>
      <c r="E27" s="174"/>
      <c r="F27" s="174"/>
      <c r="G27" s="174"/>
      <c r="H27" s="174"/>
      <c r="I27" s="174"/>
      <c r="J27" s="2"/>
    </row>
    <row r="28" spans="1:10" ht="12.75" customHeight="1" x14ac:dyDescent="0.25">
      <c r="A28" s="1" t="s">
        <v>6</v>
      </c>
      <c r="B28" s="174" t="s">
        <v>31</v>
      </c>
      <c r="C28" s="174"/>
      <c r="D28" s="174"/>
      <c r="E28" s="174"/>
      <c r="F28" s="174"/>
      <c r="G28" s="174"/>
      <c r="H28" s="174"/>
      <c r="I28" s="145">
        <v>0</v>
      </c>
      <c r="J28" s="2">
        <f>ROUND(I28*J23,2)</f>
        <v>0</v>
      </c>
    </row>
    <row r="29" spans="1:10" ht="15.75" customHeight="1" x14ac:dyDescent="0.25">
      <c r="A29" s="184" t="s">
        <v>32</v>
      </c>
      <c r="B29" s="184"/>
      <c r="C29" s="184"/>
      <c r="D29" s="184"/>
      <c r="E29" s="184"/>
      <c r="F29" s="184"/>
      <c r="G29" s="184"/>
      <c r="H29" s="184"/>
      <c r="I29" s="184"/>
      <c r="J29" s="5">
        <f>SUM(J23:J28)</f>
        <v>1636.79</v>
      </c>
    </row>
    <row r="30" spans="1:10" ht="13" x14ac:dyDescent="0.25">
      <c r="A30" s="177"/>
      <c r="B30" s="177"/>
      <c r="C30" s="177"/>
      <c r="D30" s="177"/>
      <c r="E30" s="177"/>
      <c r="F30" s="177"/>
      <c r="G30" s="177"/>
      <c r="H30" s="177"/>
      <c r="I30" s="177"/>
      <c r="J30" s="177"/>
    </row>
    <row r="31" spans="1:10" ht="16.149999999999999" customHeight="1" x14ac:dyDescent="0.25">
      <c r="A31" s="187" t="s">
        <v>33</v>
      </c>
      <c r="B31" s="187"/>
      <c r="C31" s="187"/>
      <c r="D31" s="187"/>
      <c r="E31" s="187"/>
      <c r="F31" s="187"/>
      <c r="G31" s="187"/>
      <c r="H31" s="187"/>
      <c r="I31" s="187"/>
      <c r="J31" s="187"/>
    </row>
    <row r="32" spans="1:10" ht="14" x14ac:dyDescent="0.25">
      <c r="A32" s="189" t="s">
        <v>34</v>
      </c>
      <c r="B32" s="189"/>
      <c r="C32" s="189"/>
      <c r="D32" s="189"/>
      <c r="E32" s="189"/>
      <c r="F32" s="189"/>
      <c r="G32" s="189"/>
      <c r="H32" s="189"/>
      <c r="I32" s="189"/>
      <c r="J32" s="189"/>
    </row>
    <row r="33" spans="1:10" ht="14" x14ac:dyDescent="0.25">
      <c r="A33" s="6" t="s">
        <v>35</v>
      </c>
      <c r="B33" s="190" t="s">
        <v>36</v>
      </c>
      <c r="C33" s="190"/>
      <c r="D33" s="190"/>
      <c r="E33" s="190"/>
      <c r="F33" s="190"/>
      <c r="G33" s="190"/>
      <c r="H33" s="190"/>
      <c r="I33" s="190"/>
      <c r="J33" s="7" t="s">
        <v>37</v>
      </c>
    </row>
    <row r="34" spans="1:10" ht="27.65" customHeight="1" x14ac:dyDescent="0.25">
      <c r="A34" s="8" t="s">
        <v>4</v>
      </c>
      <c r="B34" s="174" t="s">
        <v>38</v>
      </c>
      <c r="C34" s="174"/>
      <c r="D34" s="174"/>
      <c r="E34" s="174"/>
      <c r="F34" s="174"/>
      <c r="G34" s="174"/>
      <c r="H34" s="174"/>
      <c r="I34" s="9">
        <v>8.3299999999999999E-2</v>
      </c>
      <c r="J34" s="10">
        <f>ROUND($J$29*I34,2)</f>
        <v>136.34</v>
      </c>
    </row>
    <row r="35" spans="1:10" ht="36.25" customHeight="1" x14ac:dyDescent="0.25">
      <c r="A35" s="8" t="s">
        <v>6</v>
      </c>
      <c r="B35" s="191" t="s">
        <v>39</v>
      </c>
      <c r="C35" s="191"/>
      <c r="D35" s="191"/>
      <c r="E35" s="191"/>
      <c r="F35" s="191"/>
      <c r="G35" s="191"/>
      <c r="H35" s="191"/>
      <c r="I35" s="11">
        <v>3.0249999999999999E-2</v>
      </c>
      <c r="J35" s="10">
        <f>ROUND($J$29*I35,2)</f>
        <v>49.51</v>
      </c>
    </row>
    <row r="36" spans="1:10" ht="13" x14ac:dyDescent="0.25">
      <c r="A36" s="192" t="s">
        <v>40</v>
      </c>
      <c r="B36" s="192"/>
      <c r="C36" s="192"/>
      <c r="D36" s="192"/>
      <c r="E36" s="192"/>
      <c r="F36" s="192"/>
      <c r="G36" s="192"/>
      <c r="H36" s="192"/>
      <c r="I36" s="192"/>
      <c r="J36" s="105">
        <f>SUM(J34+J35)</f>
        <v>185.85</v>
      </c>
    </row>
    <row r="37" spans="1:10" ht="13" x14ac:dyDescent="0.3">
      <c r="A37" s="12" t="s">
        <v>9</v>
      </c>
      <c r="B37" s="185" t="s">
        <v>41</v>
      </c>
      <c r="C37" s="185"/>
      <c r="D37" s="185"/>
      <c r="E37" s="185"/>
      <c r="F37" s="185"/>
      <c r="G37" s="185"/>
      <c r="H37" s="185"/>
      <c r="I37" s="185"/>
      <c r="J37" s="13">
        <f>ROUND(I50*J36,2)</f>
        <v>68.39</v>
      </c>
    </row>
    <row r="38" spans="1:10" ht="13" x14ac:dyDescent="0.25">
      <c r="A38" s="186" t="s">
        <v>40</v>
      </c>
      <c r="B38" s="186"/>
      <c r="C38" s="186"/>
      <c r="D38" s="186"/>
      <c r="E38" s="186"/>
      <c r="F38" s="186"/>
      <c r="G38" s="186"/>
      <c r="H38" s="186"/>
      <c r="I38" s="186"/>
      <c r="J38" s="14">
        <f>J36+J37</f>
        <v>254.24</v>
      </c>
    </row>
    <row r="39" spans="1:10" ht="13" x14ac:dyDescent="0.25">
      <c r="A39" s="177"/>
      <c r="B39" s="177"/>
      <c r="C39" s="177"/>
      <c r="D39" s="177"/>
      <c r="E39" s="177"/>
      <c r="F39" s="177"/>
      <c r="G39" s="177"/>
      <c r="H39" s="177"/>
      <c r="I39" s="177"/>
      <c r="J39" s="177"/>
    </row>
    <row r="40" spans="1:10" ht="30.4" customHeight="1" x14ac:dyDescent="0.25">
      <c r="A40" s="187" t="s">
        <v>42</v>
      </c>
      <c r="B40" s="187"/>
      <c r="C40" s="187"/>
      <c r="D40" s="187"/>
      <c r="E40" s="187"/>
      <c r="F40" s="187"/>
      <c r="G40" s="187"/>
      <c r="H40" s="187"/>
      <c r="I40" s="187"/>
      <c r="J40" s="187"/>
    </row>
    <row r="41" spans="1:10" ht="30.4" customHeight="1" x14ac:dyDescent="0.25">
      <c r="A41" s="104" t="s">
        <v>43</v>
      </c>
      <c r="B41" s="188" t="s">
        <v>44</v>
      </c>
      <c r="C41" s="188"/>
      <c r="D41" s="188"/>
      <c r="E41" s="188"/>
      <c r="F41" s="188"/>
      <c r="G41" s="188"/>
      <c r="H41" s="188"/>
      <c r="I41" s="167" t="s">
        <v>45</v>
      </c>
      <c r="J41" s="103" t="s">
        <v>46</v>
      </c>
    </row>
    <row r="42" spans="1:10" ht="12.75" customHeight="1" x14ac:dyDescent="0.25">
      <c r="A42" s="8" t="s">
        <v>4</v>
      </c>
      <c r="B42" s="185" t="s">
        <v>47</v>
      </c>
      <c r="C42" s="185"/>
      <c r="D42" s="185"/>
      <c r="E42" s="185"/>
      <c r="F42" s="185"/>
      <c r="G42" s="185"/>
      <c r="H42" s="185"/>
      <c r="I42" s="15">
        <v>0.2</v>
      </c>
      <c r="J42" s="16">
        <f t="shared" ref="J42:J49" si="0">ROUND($J$29*I42,2)</f>
        <v>327.36</v>
      </c>
    </row>
    <row r="43" spans="1:10" ht="12.75" customHeight="1" x14ac:dyDescent="0.25">
      <c r="A43" s="8" t="s">
        <v>6</v>
      </c>
      <c r="B43" s="185" t="s">
        <v>48</v>
      </c>
      <c r="C43" s="185"/>
      <c r="D43" s="185"/>
      <c r="E43" s="185"/>
      <c r="F43" s="185"/>
      <c r="G43" s="185"/>
      <c r="H43" s="185"/>
      <c r="I43" s="15">
        <v>2.5000000000000001E-2</v>
      </c>
      <c r="J43" s="16">
        <f t="shared" si="0"/>
        <v>40.92</v>
      </c>
    </row>
    <row r="44" spans="1:10" ht="12.75" customHeight="1" x14ac:dyDescent="0.25">
      <c r="A44" s="8" t="s">
        <v>9</v>
      </c>
      <c r="B44" s="174" t="s">
        <v>137</v>
      </c>
      <c r="C44" s="174"/>
      <c r="D44" s="174"/>
      <c r="E44" s="17" t="s">
        <v>50</v>
      </c>
      <c r="F44" s="18">
        <v>0.03</v>
      </c>
      <c r="G44" s="17" t="s">
        <v>51</v>
      </c>
      <c r="H44" s="19">
        <v>1</v>
      </c>
      <c r="I44" s="169">
        <v>0.03</v>
      </c>
      <c r="J44" s="16">
        <f t="shared" si="0"/>
        <v>49.1</v>
      </c>
    </row>
    <row r="45" spans="1:10" ht="12.75" customHeight="1" x14ac:dyDescent="0.25">
      <c r="A45" s="8" t="s">
        <v>11</v>
      </c>
      <c r="B45" s="185" t="s">
        <v>52</v>
      </c>
      <c r="C45" s="185"/>
      <c r="D45" s="185"/>
      <c r="E45" s="185"/>
      <c r="F45" s="185"/>
      <c r="G45" s="185"/>
      <c r="H45" s="185"/>
      <c r="I45" s="15">
        <v>1.4999999999999999E-2</v>
      </c>
      <c r="J45" s="16">
        <f t="shared" si="0"/>
        <v>24.55</v>
      </c>
    </row>
    <row r="46" spans="1:10" ht="13" x14ac:dyDescent="0.25">
      <c r="A46" s="8" t="s">
        <v>29</v>
      </c>
      <c r="B46" s="185" t="s">
        <v>53</v>
      </c>
      <c r="C46" s="185"/>
      <c r="D46" s="185"/>
      <c r="E46" s="185"/>
      <c r="F46" s="185"/>
      <c r="G46" s="185"/>
      <c r="H46" s="185"/>
      <c r="I46" s="15">
        <v>0.01</v>
      </c>
      <c r="J46" s="16">
        <f t="shared" si="0"/>
        <v>16.37</v>
      </c>
    </row>
    <row r="47" spans="1:10" ht="12.75" customHeight="1" x14ac:dyDescent="0.25">
      <c r="A47" s="8" t="s">
        <v>54</v>
      </c>
      <c r="B47" s="185" t="s">
        <v>55</v>
      </c>
      <c r="C47" s="185"/>
      <c r="D47" s="185"/>
      <c r="E47" s="185"/>
      <c r="F47" s="185"/>
      <c r="G47" s="185"/>
      <c r="H47" s="185"/>
      <c r="I47" s="15">
        <v>6.0000000000000001E-3</v>
      </c>
      <c r="J47" s="16">
        <f t="shared" si="0"/>
        <v>9.82</v>
      </c>
    </row>
    <row r="48" spans="1:10" ht="12.75" customHeight="1" x14ac:dyDescent="0.25">
      <c r="A48" s="8" t="s">
        <v>56</v>
      </c>
      <c r="B48" s="185" t="s">
        <v>57</v>
      </c>
      <c r="C48" s="185"/>
      <c r="D48" s="185"/>
      <c r="E48" s="185"/>
      <c r="F48" s="185"/>
      <c r="G48" s="185"/>
      <c r="H48" s="185"/>
      <c r="I48" s="15">
        <v>2E-3</v>
      </c>
      <c r="J48" s="16">
        <f t="shared" si="0"/>
        <v>3.27</v>
      </c>
    </row>
    <row r="49" spans="1:10" ht="12.75" customHeight="1" x14ac:dyDescent="0.25">
      <c r="A49" s="8" t="s">
        <v>58</v>
      </c>
      <c r="B49" s="185" t="s">
        <v>59</v>
      </c>
      <c r="C49" s="185"/>
      <c r="D49" s="185"/>
      <c r="E49" s="185"/>
      <c r="F49" s="185"/>
      <c r="G49" s="185"/>
      <c r="H49" s="185"/>
      <c r="I49" s="15">
        <v>0.08</v>
      </c>
      <c r="J49" s="16">
        <f t="shared" si="0"/>
        <v>130.94</v>
      </c>
    </row>
    <row r="50" spans="1:10" ht="13" x14ac:dyDescent="0.25">
      <c r="A50" s="186" t="s">
        <v>40</v>
      </c>
      <c r="B50" s="186"/>
      <c r="C50" s="186"/>
      <c r="D50" s="186"/>
      <c r="E50" s="186"/>
      <c r="F50" s="186"/>
      <c r="G50" s="186"/>
      <c r="H50" s="186"/>
      <c r="I50" s="168">
        <f>SUM(I42:I49)</f>
        <v>0.36800000000000005</v>
      </c>
      <c r="J50" s="14">
        <f>SUM(J42:J49)</f>
        <v>602.33000000000004</v>
      </c>
    </row>
    <row r="51" spans="1:10" ht="13" x14ac:dyDescent="0.25">
      <c r="A51" s="177"/>
      <c r="B51" s="177"/>
      <c r="C51" s="177"/>
      <c r="D51" s="177"/>
      <c r="E51" s="177"/>
      <c r="F51" s="177"/>
      <c r="G51" s="177"/>
      <c r="H51" s="177"/>
      <c r="I51" s="177"/>
      <c r="J51" s="177"/>
    </row>
    <row r="52" spans="1:10" ht="16.149999999999999" customHeight="1" x14ac:dyDescent="0.25">
      <c r="A52" s="187" t="s">
        <v>60</v>
      </c>
      <c r="B52" s="187"/>
      <c r="C52" s="187"/>
      <c r="D52" s="187"/>
      <c r="E52" s="187"/>
      <c r="F52" s="187"/>
      <c r="G52" s="187"/>
      <c r="H52" s="187"/>
      <c r="I52" s="187"/>
      <c r="J52" s="187"/>
    </row>
    <row r="53" spans="1:10" ht="16.149999999999999" customHeight="1" x14ac:dyDescent="0.25">
      <c r="A53" s="104" t="s">
        <v>61</v>
      </c>
      <c r="B53" s="188" t="s">
        <v>62</v>
      </c>
      <c r="C53" s="188"/>
      <c r="D53" s="188"/>
      <c r="E53" s="188"/>
      <c r="F53" s="188"/>
      <c r="G53" s="188"/>
      <c r="H53" s="188"/>
      <c r="I53" s="188"/>
      <c r="J53" s="103" t="s">
        <v>37</v>
      </c>
    </row>
    <row r="54" spans="1:10" ht="13" x14ac:dyDescent="0.25">
      <c r="A54" s="8" t="s">
        <v>4</v>
      </c>
      <c r="B54" s="185" t="s">
        <v>193</v>
      </c>
      <c r="C54" s="185"/>
      <c r="D54" s="185"/>
      <c r="E54" s="185"/>
      <c r="F54" s="185"/>
      <c r="G54" s="185"/>
      <c r="H54" s="185"/>
      <c r="I54" s="185"/>
      <c r="J54" s="115">
        <f>IF(ROUND((I57*I55*I56)-(J23*0.06),2)&lt;0,0,ROUND((I57*I55*I56)-(J23*0.06),2))*1+(I55*I56*21.726-0.06*J23)*0</f>
        <v>99.79</v>
      </c>
    </row>
    <row r="55" spans="1:10" ht="13" x14ac:dyDescent="0.25">
      <c r="A55" s="8"/>
      <c r="B55" s="194" t="s">
        <v>216</v>
      </c>
      <c r="C55" s="194"/>
      <c r="D55" s="194"/>
      <c r="E55" s="194"/>
      <c r="F55" s="194"/>
      <c r="G55" s="194"/>
      <c r="H55" s="194"/>
      <c r="I55" s="20">
        <v>4.5</v>
      </c>
      <c r="J55" s="130" t="s">
        <v>63</v>
      </c>
    </row>
    <row r="56" spans="1:10" ht="13" x14ac:dyDescent="0.25">
      <c r="A56" s="8"/>
      <c r="B56" s="194" t="s">
        <v>217</v>
      </c>
      <c r="C56" s="194"/>
      <c r="D56" s="194"/>
      <c r="E56" s="194"/>
      <c r="F56" s="194"/>
      <c r="G56" s="194"/>
      <c r="H56" s="194"/>
      <c r="I56" s="21">
        <v>2</v>
      </c>
      <c r="J56" s="130" t="s">
        <v>63</v>
      </c>
    </row>
    <row r="57" spans="1:10" ht="13" x14ac:dyDescent="0.25">
      <c r="A57" s="8"/>
      <c r="B57" s="194" t="s">
        <v>218</v>
      </c>
      <c r="C57" s="194"/>
      <c r="D57" s="194"/>
      <c r="E57" s="194"/>
      <c r="F57" s="194"/>
      <c r="G57" s="194"/>
      <c r="H57" s="194"/>
      <c r="I57" s="22">
        <v>22</v>
      </c>
      <c r="J57" s="130" t="s">
        <v>63</v>
      </c>
    </row>
    <row r="58" spans="1:10" ht="13" x14ac:dyDescent="0.25">
      <c r="A58" s="8" t="s">
        <v>6</v>
      </c>
      <c r="B58" s="185" t="s">
        <v>197</v>
      </c>
      <c r="C58" s="185"/>
      <c r="D58" s="185"/>
      <c r="E58" s="185"/>
      <c r="F58" s="185"/>
      <c r="G58" s="185"/>
      <c r="H58" s="185"/>
      <c r="I58" s="185"/>
      <c r="J58" s="16">
        <f>ROUND(I60*I59*(1-0.18),2)*1+ROUND(21.726*6*(1-0.18),2)*0</f>
        <v>0</v>
      </c>
    </row>
    <row r="59" spans="1:10" ht="13" x14ac:dyDescent="0.25">
      <c r="A59" s="8"/>
      <c r="B59" s="194" t="s">
        <v>307</v>
      </c>
      <c r="C59" s="194"/>
      <c r="D59" s="194"/>
      <c r="E59" s="194"/>
      <c r="F59" s="194"/>
      <c r="G59" s="194"/>
      <c r="H59" s="194"/>
      <c r="I59" s="20">
        <v>0</v>
      </c>
      <c r="J59" s="108" t="s">
        <v>63</v>
      </c>
    </row>
    <row r="60" spans="1:10" ht="13" x14ac:dyDescent="0.25">
      <c r="A60" s="23"/>
      <c r="B60" s="194" t="s">
        <v>219</v>
      </c>
      <c r="C60" s="194"/>
      <c r="D60" s="194"/>
      <c r="E60" s="194"/>
      <c r="F60" s="194"/>
      <c r="G60" s="194"/>
      <c r="H60" s="194"/>
      <c r="I60" s="24">
        <v>22</v>
      </c>
      <c r="J60" s="130" t="s">
        <v>63</v>
      </c>
    </row>
    <row r="61" spans="1:10" ht="27.65" customHeight="1" x14ac:dyDescent="0.25">
      <c r="A61" s="8" t="s">
        <v>9</v>
      </c>
      <c r="B61" s="193" t="s">
        <v>202</v>
      </c>
      <c r="C61" s="193"/>
      <c r="D61" s="193"/>
      <c r="E61" s="193"/>
      <c r="F61" s="193"/>
      <c r="G61" s="193"/>
      <c r="H61" s="193"/>
      <c r="I61" s="193"/>
      <c r="J61" s="16">
        <v>0</v>
      </c>
    </row>
    <row r="62" spans="1:10" ht="27.65" customHeight="1" x14ac:dyDescent="0.25">
      <c r="A62" s="8" t="s">
        <v>11</v>
      </c>
      <c r="B62" s="174" t="s">
        <v>196</v>
      </c>
      <c r="C62" s="174"/>
      <c r="D62" s="174"/>
      <c r="E62" s="174"/>
      <c r="F62" s="174"/>
      <c r="G62" s="174"/>
      <c r="H62" s="174"/>
      <c r="I62" s="174"/>
      <c r="J62" s="25">
        <v>32.5</v>
      </c>
    </row>
    <row r="63" spans="1:10" ht="13" x14ac:dyDescent="0.25">
      <c r="A63" s="186" t="s">
        <v>32</v>
      </c>
      <c r="B63" s="186"/>
      <c r="C63" s="186"/>
      <c r="D63" s="186"/>
      <c r="E63" s="186"/>
      <c r="F63" s="186"/>
      <c r="G63" s="186"/>
      <c r="H63" s="186"/>
      <c r="I63" s="186"/>
      <c r="J63" s="14">
        <f>SUM(J54:J62)</f>
        <v>132.29000000000002</v>
      </c>
    </row>
    <row r="64" spans="1:10" ht="13" x14ac:dyDescent="0.25">
      <c r="A64" s="177"/>
      <c r="B64" s="177"/>
      <c r="C64" s="177"/>
      <c r="D64" s="177"/>
      <c r="E64" s="177"/>
      <c r="F64" s="177"/>
      <c r="G64" s="177"/>
      <c r="H64" s="177"/>
      <c r="I64" s="177"/>
      <c r="J64" s="177"/>
    </row>
    <row r="65" spans="1:18" ht="16.149999999999999" customHeight="1" x14ac:dyDescent="0.25">
      <c r="A65" s="187" t="s">
        <v>64</v>
      </c>
      <c r="B65" s="187"/>
      <c r="C65" s="187"/>
      <c r="D65" s="187"/>
      <c r="E65" s="187"/>
      <c r="F65" s="187"/>
      <c r="G65" s="187"/>
      <c r="H65" s="187"/>
      <c r="I65" s="187"/>
      <c r="J65" s="187"/>
    </row>
    <row r="66" spans="1:18" ht="16.149999999999999" customHeight="1" x14ac:dyDescent="0.25">
      <c r="A66" s="103">
        <v>2</v>
      </c>
      <c r="B66" s="183" t="s">
        <v>65</v>
      </c>
      <c r="C66" s="183"/>
      <c r="D66" s="183"/>
      <c r="E66" s="183"/>
      <c r="F66" s="183"/>
      <c r="G66" s="183"/>
      <c r="H66" s="183"/>
      <c r="I66" s="183"/>
      <c r="J66" s="103" t="s">
        <v>37</v>
      </c>
    </row>
    <row r="67" spans="1:18" ht="14.65" customHeight="1" x14ac:dyDescent="0.25">
      <c r="A67" s="1" t="s">
        <v>35</v>
      </c>
      <c r="B67" s="1"/>
      <c r="C67" s="174" t="s">
        <v>66</v>
      </c>
      <c r="D67" s="174"/>
      <c r="E67" s="174"/>
      <c r="F67" s="174"/>
      <c r="G67" s="174"/>
      <c r="H67" s="174"/>
      <c r="I67" s="174"/>
      <c r="J67" s="26">
        <f>J38</f>
        <v>254.24</v>
      </c>
    </row>
    <row r="68" spans="1:18" ht="14.65" customHeight="1" x14ac:dyDescent="0.25">
      <c r="A68" s="1" t="s">
        <v>43</v>
      </c>
      <c r="B68" s="1"/>
      <c r="C68" s="174" t="s">
        <v>44</v>
      </c>
      <c r="D68" s="174"/>
      <c r="E68" s="174"/>
      <c r="F68" s="174"/>
      <c r="G68" s="174"/>
      <c r="H68" s="174"/>
      <c r="I68" s="174"/>
      <c r="J68" s="26">
        <f>J50</f>
        <v>602.33000000000004</v>
      </c>
    </row>
    <row r="69" spans="1:18" ht="14.65" customHeight="1" x14ac:dyDescent="0.25">
      <c r="A69" s="1" t="s">
        <v>61</v>
      </c>
      <c r="B69" s="1"/>
      <c r="C69" s="174" t="s">
        <v>62</v>
      </c>
      <c r="D69" s="174"/>
      <c r="E69" s="174"/>
      <c r="F69" s="174"/>
      <c r="G69" s="174"/>
      <c r="H69" s="174"/>
      <c r="I69" s="174"/>
      <c r="J69" s="146">
        <f>J63</f>
        <v>132.29000000000002</v>
      </c>
    </row>
    <row r="70" spans="1:18" ht="14.65" customHeight="1" x14ac:dyDescent="0.25">
      <c r="A70" s="184" t="s">
        <v>40</v>
      </c>
      <c r="B70" s="184"/>
      <c r="C70" s="184"/>
      <c r="D70" s="184"/>
      <c r="E70" s="184"/>
      <c r="F70" s="184"/>
      <c r="G70" s="184"/>
      <c r="H70" s="184"/>
      <c r="I70" s="184"/>
      <c r="J70" s="27">
        <f>SUM(J67+J68+J69)</f>
        <v>988.86000000000013</v>
      </c>
    </row>
    <row r="71" spans="1:18" ht="13.5" thickBot="1" x14ac:dyDescent="0.3">
      <c r="A71" s="177"/>
      <c r="B71" s="177"/>
      <c r="C71" s="177"/>
      <c r="D71" s="177"/>
      <c r="E71" s="177"/>
      <c r="F71" s="177"/>
      <c r="G71" s="177"/>
      <c r="H71" s="177"/>
      <c r="I71" s="177"/>
      <c r="J71" s="177"/>
    </row>
    <row r="72" spans="1:18" ht="16.149999999999999" customHeight="1" thickBot="1" x14ac:dyDescent="0.3">
      <c r="A72" s="187" t="s">
        <v>67</v>
      </c>
      <c r="B72" s="187"/>
      <c r="C72" s="187"/>
      <c r="D72" s="187"/>
      <c r="E72" s="187"/>
      <c r="F72" s="187"/>
      <c r="G72" s="187"/>
      <c r="H72" s="187"/>
      <c r="I72" s="187"/>
      <c r="J72" s="187"/>
      <c r="L72" s="222" t="s">
        <v>68</v>
      </c>
      <c r="M72" s="223"/>
    </row>
    <row r="73" spans="1:18" ht="16.149999999999999" customHeight="1" thickBot="1" x14ac:dyDescent="0.3">
      <c r="A73" s="104">
        <v>3</v>
      </c>
      <c r="B73" s="183" t="s">
        <v>69</v>
      </c>
      <c r="C73" s="183"/>
      <c r="D73" s="183"/>
      <c r="E73" s="183"/>
      <c r="F73" s="183"/>
      <c r="G73" s="183"/>
      <c r="H73" s="183"/>
      <c r="I73" s="183"/>
      <c r="J73" s="104" t="s">
        <v>70</v>
      </c>
      <c r="L73" s="95" t="s">
        <v>71</v>
      </c>
      <c r="M73" s="95" t="s">
        <v>72</v>
      </c>
      <c r="N73" s="83"/>
      <c r="O73" s="83"/>
      <c r="P73" s="83"/>
      <c r="Q73" s="83"/>
      <c r="R73" s="83"/>
    </row>
    <row r="74" spans="1:18" ht="46.5" customHeight="1" x14ac:dyDescent="0.25">
      <c r="A74" s="8" t="s">
        <v>4</v>
      </c>
      <c r="B74" s="174" t="s">
        <v>73</v>
      </c>
      <c r="C74" s="174"/>
      <c r="D74" s="174"/>
      <c r="E74" s="174"/>
      <c r="F74" s="174"/>
      <c r="G74" s="174"/>
      <c r="H74" s="174"/>
      <c r="I74" s="174"/>
      <c r="J74" s="16">
        <f>ROUND((($J$29/12)+($J$34/12)+($J$29/12/12)+($J$35/12))*(30/30)*0.05,2)</f>
        <v>8.16</v>
      </c>
      <c r="L74" s="96" t="s">
        <v>74</v>
      </c>
      <c r="M74" s="96" t="s">
        <v>75</v>
      </c>
      <c r="N74" s="83"/>
      <c r="O74" s="83"/>
      <c r="P74" s="83"/>
      <c r="Q74" s="83"/>
      <c r="R74" s="83"/>
    </row>
    <row r="75" spans="1:18" ht="14.65" customHeight="1" thickBot="1" x14ac:dyDescent="0.3">
      <c r="A75" s="8" t="s">
        <v>6</v>
      </c>
      <c r="B75" s="174" t="s">
        <v>76</v>
      </c>
      <c r="C75" s="174"/>
      <c r="D75" s="174"/>
      <c r="E75" s="174"/>
      <c r="F75" s="174"/>
      <c r="G75" s="174"/>
      <c r="H75" s="174"/>
      <c r="I75" s="174"/>
      <c r="J75" s="115">
        <f>ROUND($J$74*I49,2)</f>
        <v>0.65</v>
      </c>
      <c r="L75" s="97"/>
      <c r="M75" s="97"/>
      <c r="N75" s="83"/>
      <c r="O75" s="83"/>
      <c r="P75" s="83"/>
      <c r="Q75" s="83"/>
      <c r="R75" s="83"/>
    </row>
    <row r="76" spans="1:18" ht="36.25" customHeight="1" thickBot="1" x14ac:dyDescent="0.3">
      <c r="A76" s="8" t="s">
        <v>9</v>
      </c>
      <c r="B76" s="174" t="s">
        <v>303</v>
      </c>
      <c r="C76" s="174"/>
      <c r="D76" s="174"/>
      <c r="E76" s="174"/>
      <c r="F76" s="174"/>
      <c r="G76" s="174"/>
      <c r="H76" s="174"/>
      <c r="I76" s="28">
        <v>1.9E-3</v>
      </c>
      <c r="J76" s="16">
        <f>ROUND($J$29*I76,2)</f>
        <v>3.11</v>
      </c>
      <c r="K76">
        <v>3.06</v>
      </c>
      <c r="L76" s="98" t="s">
        <v>77</v>
      </c>
      <c r="M76" s="98" t="s">
        <v>78</v>
      </c>
      <c r="N76" s="83"/>
      <c r="O76" s="83"/>
      <c r="P76" s="83"/>
      <c r="Q76" s="83"/>
      <c r="R76" s="83"/>
    </row>
    <row r="77" spans="1:18" s="147" customFormat="1" ht="27.75" customHeight="1" x14ac:dyDescent="0.25">
      <c r="A77" s="112" t="s">
        <v>11</v>
      </c>
      <c r="B77" s="195" t="s">
        <v>199</v>
      </c>
      <c r="C77" s="196"/>
      <c r="D77" s="196"/>
      <c r="E77" s="196"/>
      <c r="F77" s="196"/>
      <c r="G77" s="196"/>
      <c r="H77" s="196"/>
      <c r="I77" s="197"/>
      <c r="J77" s="16">
        <f>(J29/30*7)/12*0.9</f>
        <v>28.643825</v>
      </c>
      <c r="L77" s="148"/>
      <c r="M77" s="148"/>
      <c r="N77" s="149"/>
      <c r="O77" s="149"/>
      <c r="P77" s="149"/>
      <c r="Q77" s="149"/>
      <c r="R77" s="149"/>
    </row>
    <row r="78" spans="1:18" ht="14.9" customHeight="1" x14ac:dyDescent="0.25">
      <c r="A78" s="8" t="s">
        <v>29</v>
      </c>
      <c r="B78" s="174" t="s">
        <v>79</v>
      </c>
      <c r="C78" s="174"/>
      <c r="D78" s="174"/>
      <c r="E78" s="174"/>
      <c r="F78" s="174"/>
      <c r="G78" s="174"/>
      <c r="H78" s="174"/>
      <c r="I78" s="174"/>
      <c r="J78" s="16">
        <f>ROUND($I$50*J77,2)</f>
        <v>10.54</v>
      </c>
      <c r="L78" s="99" t="s">
        <v>80</v>
      </c>
      <c r="M78" s="99" t="s">
        <v>81</v>
      </c>
      <c r="N78" s="83"/>
      <c r="O78" s="83"/>
      <c r="P78" s="83"/>
      <c r="Q78" s="83"/>
      <c r="R78" s="83"/>
    </row>
    <row r="79" spans="1:18" ht="36.25" customHeight="1" thickBot="1" x14ac:dyDescent="0.3">
      <c r="A79" s="8" t="s">
        <v>54</v>
      </c>
      <c r="B79" s="174" t="s">
        <v>223</v>
      </c>
      <c r="C79" s="174"/>
      <c r="D79" s="174"/>
      <c r="E79" s="174"/>
      <c r="F79" s="174"/>
      <c r="G79" s="174"/>
      <c r="H79" s="174"/>
      <c r="I79" s="28">
        <v>3.8100000000000002E-2</v>
      </c>
      <c r="J79" s="16">
        <f>ROUND($J$29*I79,2)</f>
        <v>62.36</v>
      </c>
      <c r="K79">
        <v>60.73</v>
      </c>
      <c r="L79" s="97"/>
      <c r="M79" s="97"/>
      <c r="N79" s="83"/>
      <c r="O79" s="83"/>
      <c r="P79" s="83"/>
      <c r="Q79" s="83"/>
      <c r="R79" s="83"/>
    </row>
    <row r="80" spans="1:18" ht="13.5" thickBot="1" x14ac:dyDescent="0.3">
      <c r="A80" s="186" t="s">
        <v>40</v>
      </c>
      <c r="B80" s="186"/>
      <c r="C80" s="186"/>
      <c r="D80" s="186"/>
      <c r="E80" s="186"/>
      <c r="F80" s="186"/>
      <c r="G80" s="186"/>
      <c r="H80" s="186"/>
      <c r="I80" s="186"/>
      <c r="J80" s="14">
        <f>SUM(J74:J79)</f>
        <v>113.463825</v>
      </c>
      <c r="L80" s="98" t="s">
        <v>82</v>
      </c>
      <c r="M80" s="98" t="s">
        <v>83</v>
      </c>
      <c r="N80" s="83"/>
      <c r="O80" s="83"/>
      <c r="P80" s="83"/>
      <c r="Q80" s="83"/>
      <c r="R80" s="83"/>
    </row>
    <row r="81" spans="1:18" ht="13.5" thickBot="1" x14ac:dyDescent="0.3">
      <c r="A81" s="177"/>
      <c r="B81" s="177"/>
      <c r="C81" s="177"/>
      <c r="D81" s="177"/>
      <c r="E81" s="177"/>
      <c r="F81" s="177"/>
      <c r="G81" s="177"/>
      <c r="H81" s="177"/>
      <c r="I81" s="177"/>
      <c r="J81" s="177"/>
      <c r="L81" s="100"/>
      <c r="M81" s="100"/>
      <c r="N81" s="83"/>
      <c r="O81" s="83"/>
      <c r="P81" s="83"/>
      <c r="Q81" s="83"/>
      <c r="R81" s="83"/>
    </row>
    <row r="82" spans="1:18" ht="16.149999999999999" customHeight="1" thickBot="1" x14ac:dyDescent="0.3">
      <c r="A82" s="187" t="s">
        <v>84</v>
      </c>
      <c r="B82" s="187"/>
      <c r="C82" s="187"/>
      <c r="D82" s="187"/>
      <c r="E82" s="187"/>
      <c r="F82" s="187"/>
      <c r="G82" s="187"/>
      <c r="H82" s="187"/>
      <c r="I82" s="187"/>
      <c r="J82" s="187"/>
      <c r="L82" s="101" t="s">
        <v>85</v>
      </c>
      <c r="M82" s="101" t="s">
        <v>86</v>
      </c>
      <c r="N82" s="83"/>
      <c r="O82" s="83"/>
      <c r="P82" s="83"/>
      <c r="Q82" s="83"/>
      <c r="R82" s="83"/>
    </row>
    <row r="83" spans="1:18" ht="28" customHeight="1" x14ac:dyDescent="0.25">
      <c r="A83" s="199" t="s">
        <v>87</v>
      </c>
      <c r="B83" s="199"/>
      <c r="C83" s="199"/>
      <c r="D83" s="199"/>
      <c r="E83" s="199"/>
      <c r="F83" s="199"/>
      <c r="G83" s="199"/>
      <c r="H83" s="199"/>
      <c r="I83" s="199"/>
      <c r="J83" s="29">
        <f>J86+J29+J34+J35</f>
        <v>1971.1799999999998</v>
      </c>
      <c r="N83" s="83"/>
      <c r="O83" s="83"/>
      <c r="P83" s="83"/>
      <c r="Q83" s="83"/>
      <c r="R83" s="83"/>
    </row>
    <row r="84" spans="1:18" ht="14.65" customHeight="1" x14ac:dyDescent="0.25">
      <c r="A84" s="200"/>
      <c r="B84" s="200"/>
      <c r="C84" s="200"/>
      <c r="D84" s="200"/>
      <c r="E84" s="200"/>
      <c r="F84" s="200"/>
      <c r="G84" s="200"/>
      <c r="H84" s="200"/>
      <c r="I84" s="200"/>
      <c r="J84" s="200"/>
    </row>
    <row r="85" spans="1:18" ht="14" x14ac:dyDescent="0.3">
      <c r="A85" s="30" t="s">
        <v>88</v>
      </c>
      <c r="B85" s="188" t="s">
        <v>89</v>
      </c>
      <c r="C85" s="188"/>
      <c r="D85" s="188"/>
      <c r="E85" s="188"/>
      <c r="F85" s="188"/>
      <c r="G85" s="188"/>
      <c r="H85" s="188"/>
      <c r="I85" s="188"/>
      <c r="J85" s="30" t="s">
        <v>37</v>
      </c>
    </row>
    <row r="86" spans="1:18" ht="12.75" customHeight="1" x14ac:dyDescent="0.3">
      <c r="A86" s="12" t="s">
        <v>4</v>
      </c>
      <c r="B86" s="174" t="s">
        <v>184</v>
      </c>
      <c r="C86" s="174"/>
      <c r="D86" s="174"/>
      <c r="E86" s="174"/>
      <c r="F86" s="174"/>
      <c r="G86" s="174"/>
      <c r="H86" s="174"/>
      <c r="I86" s="11">
        <v>9.0749999999999997E-2</v>
      </c>
      <c r="J86" s="16">
        <f>ROUND(($J$29*I86),2)</f>
        <v>148.54</v>
      </c>
    </row>
    <row r="87" spans="1:18" ht="13" x14ac:dyDescent="0.3">
      <c r="A87" s="12" t="s">
        <v>6</v>
      </c>
      <c r="B87" s="198" t="s">
        <v>194</v>
      </c>
      <c r="C87" s="198"/>
      <c r="D87" s="198"/>
      <c r="E87" s="198"/>
      <c r="F87" s="198"/>
      <c r="G87" s="198"/>
      <c r="H87" s="198"/>
      <c r="I87" s="198"/>
      <c r="J87" s="32">
        <f>ROUND((($J$83/30)*2.96)/12,2)</f>
        <v>16.21</v>
      </c>
    </row>
    <row r="88" spans="1:18" ht="13" x14ac:dyDescent="0.3">
      <c r="A88" s="12" t="s">
        <v>9</v>
      </c>
      <c r="B88" s="185" t="s">
        <v>186</v>
      </c>
      <c r="C88" s="185"/>
      <c r="D88" s="185"/>
      <c r="E88" s="185"/>
      <c r="F88" s="185"/>
      <c r="G88" s="185"/>
      <c r="H88" s="185"/>
      <c r="I88" s="185"/>
      <c r="J88" s="32">
        <f>ROUND((($J$83/30)*5)/12*0.015,2)*0</f>
        <v>0</v>
      </c>
    </row>
    <row r="89" spans="1:18" ht="13" x14ac:dyDescent="0.3">
      <c r="A89" s="12" t="s">
        <v>11</v>
      </c>
      <c r="B89" s="185" t="s">
        <v>185</v>
      </c>
      <c r="C89" s="185"/>
      <c r="D89" s="185"/>
      <c r="E89" s="185"/>
      <c r="F89" s="185"/>
      <c r="G89" s="185"/>
      <c r="H89" s="185"/>
      <c r="I89" s="185"/>
      <c r="J89" s="13">
        <f>ROUND(((($J$83/30)*15)/12)*0.0078,2)</f>
        <v>0.64</v>
      </c>
    </row>
    <row r="90" spans="1:18" ht="13" x14ac:dyDescent="0.3">
      <c r="A90" s="12" t="s">
        <v>29</v>
      </c>
      <c r="B90" s="185" t="s">
        <v>296</v>
      </c>
      <c r="C90" s="185"/>
      <c r="D90" s="185"/>
      <c r="E90" s="185"/>
      <c r="F90" s="185"/>
      <c r="G90" s="185"/>
      <c r="H90" s="185"/>
      <c r="I90" s="185"/>
      <c r="J90" s="115">
        <f>ROUND(((($J$29+$J$29/3)*4/12)/12)*0.01,2)</f>
        <v>0.61</v>
      </c>
    </row>
    <row r="91" spans="1:18" ht="13" x14ac:dyDescent="0.3">
      <c r="A91" s="33" t="s">
        <v>54</v>
      </c>
      <c r="B91" s="203" t="s">
        <v>203</v>
      </c>
      <c r="C91" s="203"/>
      <c r="D91" s="203"/>
      <c r="E91" s="203"/>
      <c r="F91" s="203"/>
      <c r="G91" s="203"/>
      <c r="H91" s="203"/>
      <c r="I91" s="203"/>
      <c r="J91" s="13">
        <f>ROUND(((($J$83/30)*5)/12),2)</f>
        <v>27.38</v>
      </c>
    </row>
    <row r="92" spans="1:18" ht="13" x14ac:dyDescent="0.3">
      <c r="A92" s="186" t="s">
        <v>40</v>
      </c>
      <c r="B92" s="186"/>
      <c r="C92" s="186"/>
      <c r="D92" s="186"/>
      <c r="E92" s="186"/>
      <c r="F92" s="186"/>
      <c r="G92" s="186"/>
      <c r="H92" s="186"/>
      <c r="I92" s="186"/>
      <c r="J92" s="34">
        <f>SUM(J86:J91)</f>
        <v>193.38</v>
      </c>
    </row>
    <row r="93" spans="1:18" ht="14.65" customHeight="1" x14ac:dyDescent="0.3">
      <c r="A93" s="12" t="s">
        <v>56</v>
      </c>
      <c r="B93" s="185" t="s">
        <v>90</v>
      </c>
      <c r="C93" s="185"/>
      <c r="D93" s="185"/>
      <c r="E93" s="185"/>
      <c r="F93" s="185"/>
      <c r="G93" s="185"/>
      <c r="H93" s="185"/>
      <c r="I93" s="185"/>
      <c r="J93" s="13">
        <f>ROUND(I50*J92,2)</f>
        <v>71.16</v>
      </c>
    </row>
    <row r="94" spans="1:18" ht="13" x14ac:dyDescent="0.25">
      <c r="A94" s="186" t="s">
        <v>40</v>
      </c>
      <c r="B94" s="186"/>
      <c r="C94" s="186"/>
      <c r="D94" s="186"/>
      <c r="E94" s="186"/>
      <c r="F94" s="186"/>
      <c r="G94" s="186"/>
      <c r="H94" s="186"/>
      <c r="I94" s="186"/>
      <c r="J94" s="14">
        <f>SUM(J92:J93)</f>
        <v>264.53999999999996</v>
      </c>
    </row>
    <row r="95" spans="1:18" ht="16.149999999999999" customHeight="1" x14ac:dyDescent="0.25">
      <c r="A95" s="187" t="s">
        <v>187</v>
      </c>
      <c r="B95" s="187"/>
      <c r="C95" s="187"/>
      <c r="D95" s="187"/>
      <c r="E95" s="187"/>
      <c r="F95" s="187"/>
      <c r="G95" s="187"/>
      <c r="H95" s="187"/>
      <c r="I95" s="187"/>
      <c r="J95" s="187"/>
    </row>
    <row r="96" spans="1:18" ht="14" x14ac:dyDescent="0.25">
      <c r="A96" s="104" t="s">
        <v>91</v>
      </c>
      <c r="B96" s="188" t="s">
        <v>92</v>
      </c>
      <c r="C96" s="188"/>
      <c r="D96" s="188"/>
      <c r="E96" s="188"/>
      <c r="F96" s="188"/>
      <c r="G96" s="188"/>
      <c r="H96" s="188"/>
      <c r="I96" s="188"/>
      <c r="J96" s="35" t="s">
        <v>37</v>
      </c>
    </row>
    <row r="97" spans="1:10" ht="13" x14ac:dyDescent="0.25">
      <c r="A97" s="8" t="s">
        <v>4</v>
      </c>
      <c r="B97" s="185" t="s">
        <v>188</v>
      </c>
      <c r="C97" s="185"/>
      <c r="D97" s="185"/>
      <c r="E97" s="185"/>
      <c r="F97" s="185"/>
      <c r="G97" s="185"/>
      <c r="H97" s="185"/>
      <c r="I97" s="185"/>
      <c r="J97" s="16">
        <v>0</v>
      </c>
    </row>
    <row r="98" spans="1:10" ht="13" x14ac:dyDescent="0.25">
      <c r="A98" s="201" t="s">
        <v>40</v>
      </c>
      <c r="B98" s="201"/>
      <c r="C98" s="201"/>
      <c r="D98" s="201"/>
      <c r="E98" s="201"/>
      <c r="F98" s="201"/>
      <c r="G98" s="201"/>
      <c r="H98" s="201"/>
      <c r="I98" s="201"/>
      <c r="J98" s="16">
        <v>0</v>
      </c>
    </row>
    <row r="99" spans="1:10" ht="13" x14ac:dyDescent="0.3">
      <c r="A99" s="12" t="s">
        <v>6</v>
      </c>
      <c r="B99" s="185" t="s">
        <v>93</v>
      </c>
      <c r="C99" s="185"/>
      <c r="D99" s="185"/>
      <c r="E99" s="185"/>
      <c r="F99" s="185"/>
      <c r="G99" s="185"/>
      <c r="H99" s="185"/>
      <c r="I99" s="185"/>
      <c r="J99" s="13">
        <f>ROUND(I50*J98,2)</f>
        <v>0</v>
      </c>
    </row>
    <row r="100" spans="1:10" ht="13" x14ac:dyDescent="0.25">
      <c r="A100" s="186" t="s">
        <v>40</v>
      </c>
      <c r="B100" s="186"/>
      <c r="C100" s="186"/>
      <c r="D100" s="186"/>
      <c r="E100" s="186"/>
      <c r="F100" s="186"/>
      <c r="G100" s="186"/>
      <c r="H100" s="186"/>
      <c r="I100" s="186"/>
      <c r="J100" s="14">
        <f>SUM(J98:J99)</f>
        <v>0</v>
      </c>
    </row>
    <row r="101" spans="1:10" ht="13" x14ac:dyDescent="0.25">
      <c r="A101" s="202"/>
      <c r="B101" s="202"/>
      <c r="C101" s="202"/>
      <c r="D101" s="202"/>
      <c r="E101" s="202"/>
      <c r="F101" s="202"/>
      <c r="G101" s="202"/>
      <c r="H101" s="202"/>
      <c r="I101" s="202"/>
      <c r="J101" s="202"/>
    </row>
    <row r="102" spans="1:10" ht="16.149999999999999" customHeight="1" x14ac:dyDescent="0.25">
      <c r="A102" s="187" t="s">
        <v>94</v>
      </c>
      <c r="B102" s="187"/>
      <c r="C102" s="187"/>
      <c r="D102" s="187"/>
      <c r="E102" s="187"/>
      <c r="F102" s="187"/>
      <c r="G102" s="187"/>
      <c r="H102" s="187"/>
      <c r="I102" s="187"/>
      <c r="J102" s="187"/>
    </row>
    <row r="103" spans="1:10" ht="16.149999999999999" customHeight="1" x14ac:dyDescent="0.25">
      <c r="A103" s="103">
        <v>4</v>
      </c>
      <c r="B103" s="183" t="s">
        <v>95</v>
      </c>
      <c r="C103" s="183"/>
      <c r="D103" s="183"/>
      <c r="E103" s="183"/>
      <c r="F103" s="183"/>
      <c r="G103" s="183"/>
      <c r="H103" s="183"/>
      <c r="I103" s="183"/>
      <c r="J103" s="35" t="s">
        <v>37</v>
      </c>
    </row>
    <row r="104" spans="1:10" ht="14.65" customHeight="1" x14ac:dyDescent="0.25">
      <c r="A104" s="1" t="s">
        <v>88</v>
      </c>
      <c r="B104" s="174" t="s">
        <v>96</v>
      </c>
      <c r="C104" s="174"/>
      <c r="D104" s="174"/>
      <c r="E104" s="174"/>
      <c r="F104" s="174"/>
      <c r="G104" s="174"/>
      <c r="H104" s="174"/>
      <c r="I104" s="174"/>
      <c r="J104" s="16">
        <f>J94</f>
        <v>264.53999999999996</v>
      </c>
    </row>
    <row r="105" spans="1:10" ht="14.65" customHeight="1" x14ac:dyDescent="0.25">
      <c r="A105" s="1" t="s">
        <v>97</v>
      </c>
      <c r="B105" s="174" t="s">
        <v>98</v>
      </c>
      <c r="C105" s="174"/>
      <c r="D105" s="174"/>
      <c r="E105" s="174"/>
      <c r="F105" s="174"/>
      <c r="G105" s="174"/>
      <c r="H105" s="174"/>
      <c r="I105" s="174"/>
      <c r="J105" s="16">
        <f>J100</f>
        <v>0</v>
      </c>
    </row>
    <row r="106" spans="1:10" ht="14.65" customHeight="1" x14ac:dyDescent="0.25">
      <c r="A106" s="184" t="s">
        <v>40</v>
      </c>
      <c r="B106" s="184"/>
      <c r="C106" s="184"/>
      <c r="D106" s="184"/>
      <c r="E106" s="184"/>
      <c r="F106" s="184"/>
      <c r="G106" s="184"/>
      <c r="H106" s="184"/>
      <c r="I106" s="184"/>
      <c r="J106" s="14">
        <f>SUM(J104+J105)</f>
        <v>264.53999999999996</v>
      </c>
    </row>
    <row r="107" spans="1:10" ht="13" x14ac:dyDescent="0.25">
      <c r="A107" s="177"/>
      <c r="B107" s="177"/>
      <c r="C107" s="177"/>
      <c r="D107" s="177"/>
      <c r="E107" s="177"/>
      <c r="F107" s="177"/>
      <c r="G107" s="177"/>
      <c r="H107" s="177"/>
      <c r="I107" s="177"/>
      <c r="J107" s="177"/>
    </row>
    <row r="108" spans="1:10" ht="16.149999999999999" customHeight="1" x14ac:dyDescent="0.25">
      <c r="A108" s="187" t="s">
        <v>99</v>
      </c>
      <c r="B108" s="187"/>
      <c r="C108" s="187"/>
      <c r="D108" s="187"/>
      <c r="E108" s="187"/>
      <c r="F108" s="187"/>
      <c r="G108" s="187"/>
      <c r="H108" s="187"/>
      <c r="I108" s="187"/>
      <c r="J108" s="187"/>
    </row>
    <row r="109" spans="1:10" ht="16.149999999999999" customHeight="1" x14ac:dyDescent="0.25">
      <c r="A109" s="104">
        <v>5</v>
      </c>
      <c r="B109" s="188" t="s">
        <v>100</v>
      </c>
      <c r="C109" s="188"/>
      <c r="D109" s="188"/>
      <c r="E109" s="188"/>
      <c r="F109" s="188"/>
      <c r="G109" s="188"/>
      <c r="H109" s="188"/>
      <c r="I109" s="188"/>
      <c r="J109" s="104" t="s">
        <v>37</v>
      </c>
    </row>
    <row r="110" spans="1:10" ht="13" x14ac:dyDescent="0.25">
      <c r="A110" s="8" t="s">
        <v>4</v>
      </c>
      <c r="B110" s="204" t="s">
        <v>101</v>
      </c>
      <c r="C110" s="204"/>
      <c r="D110" s="204"/>
      <c r="E110" s="204"/>
      <c r="F110" s="204"/>
      <c r="G110" s="204"/>
      <c r="H110" s="204"/>
      <c r="I110" s="204"/>
      <c r="J110" s="16">
        <f>INSUMOS!E128</f>
        <v>40.85</v>
      </c>
    </row>
    <row r="111" spans="1:10" ht="13" x14ac:dyDescent="0.25">
      <c r="A111" s="8" t="s">
        <v>6</v>
      </c>
      <c r="B111" s="219" t="s">
        <v>237</v>
      </c>
      <c r="C111" s="219"/>
      <c r="D111" s="219"/>
      <c r="E111" s="219"/>
      <c r="F111" s="219"/>
      <c r="G111" s="219"/>
      <c r="H111" s="219"/>
      <c r="I111" s="219"/>
      <c r="J111" s="16">
        <f>INSUMOS!G118</f>
        <v>51.212500000000006</v>
      </c>
    </row>
    <row r="112" spans="1:10" ht="13" x14ac:dyDescent="0.25">
      <c r="A112" s="8" t="s">
        <v>9</v>
      </c>
      <c r="B112" s="204" t="s">
        <v>102</v>
      </c>
      <c r="C112" s="204"/>
      <c r="D112" s="204"/>
      <c r="E112" s="204"/>
      <c r="F112" s="204"/>
      <c r="G112" s="204"/>
      <c r="H112" s="204"/>
      <c r="I112" s="204"/>
      <c r="J112" s="25">
        <f>INSUMOS!F181</f>
        <v>2.1083333333333334</v>
      </c>
    </row>
    <row r="113" spans="1:10" ht="13" x14ac:dyDescent="0.25">
      <c r="A113" s="8" t="s">
        <v>11</v>
      </c>
      <c r="B113" s="204" t="s">
        <v>103</v>
      </c>
      <c r="C113" s="204"/>
      <c r="D113" s="204"/>
      <c r="E113" s="204"/>
      <c r="F113" s="204"/>
      <c r="G113" s="204"/>
      <c r="H113" s="204"/>
      <c r="I113" s="204"/>
      <c r="J113" s="25" t="s">
        <v>104</v>
      </c>
    </row>
    <row r="114" spans="1:10" ht="13" x14ac:dyDescent="0.25">
      <c r="A114" s="186" t="s">
        <v>32</v>
      </c>
      <c r="B114" s="186"/>
      <c r="C114" s="186"/>
      <c r="D114" s="186"/>
      <c r="E114" s="186"/>
      <c r="F114" s="186"/>
      <c r="G114" s="186"/>
      <c r="H114" s="186"/>
      <c r="I114" s="186"/>
      <c r="J114" s="36">
        <f>SUM(J110:J113)</f>
        <v>94.170833333333334</v>
      </c>
    </row>
    <row r="115" spans="1:10" ht="13" x14ac:dyDescent="0.25">
      <c r="A115" s="177"/>
      <c r="B115" s="177"/>
      <c r="C115" s="177"/>
      <c r="D115" s="177"/>
      <c r="E115" s="177"/>
      <c r="F115" s="177"/>
      <c r="G115" s="177"/>
      <c r="H115" s="177"/>
      <c r="I115" s="177"/>
      <c r="J115" s="177"/>
    </row>
    <row r="116" spans="1:10" ht="16.149999999999999" customHeight="1" x14ac:dyDescent="0.25">
      <c r="A116" s="187" t="s">
        <v>105</v>
      </c>
      <c r="B116" s="187"/>
      <c r="C116" s="187"/>
      <c r="D116" s="187"/>
      <c r="E116" s="187"/>
      <c r="F116" s="187"/>
      <c r="G116" s="187"/>
      <c r="H116" s="187"/>
      <c r="I116" s="187"/>
      <c r="J116" s="187"/>
    </row>
    <row r="117" spans="1:10" ht="28" x14ac:dyDescent="0.25">
      <c r="A117" s="104">
        <v>6</v>
      </c>
      <c r="B117" s="188" t="s">
        <v>106</v>
      </c>
      <c r="C117" s="188"/>
      <c r="D117" s="188"/>
      <c r="E117" s="188"/>
      <c r="F117" s="188"/>
      <c r="G117" s="188"/>
      <c r="H117" s="188"/>
      <c r="I117" s="103" t="s">
        <v>45</v>
      </c>
      <c r="J117" s="37" t="s">
        <v>107</v>
      </c>
    </row>
    <row r="118" spans="1:10" ht="12.75" customHeight="1" x14ac:dyDescent="0.25">
      <c r="A118" s="206" t="s">
        <v>108</v>
      </c>
      <c r="B118" s="206"/>
      <c r="C118" s="206"/>
      <c r="D118" s="206"/>
      <c r="E118" s="206"/>
      <c r="F118" s="206"/>
      <c r="G118" s="206"/>
      <c r="H118" s="206"/>
      <c r="I118" s="38" t="s">
        <v>63</v>
      </c>
      <c r="J118" s="39">
        <f>SUM(J29+J70+J80+J106+J114)</f>
        <v>3097.824658333333</v>
      </c>
    </row>
    <row r="119" spans="1:10" ht="15.5" x14ac:dyDescent="0.25">
      <c r="A119" s="40" t="s">
        <v>4</v>
      </c>
      <c r="B119" s="205" t="s">
        <v>109</v>
      </c>
      <c r="C119" s="205"/>
      <c r="D119" s="205"/>
      <c r="E119" s="205"/>
      <c r="F119" s="205"/>
      <c r="G119" s="205"/>
      <c r="H119" s="205"/>
      <c r="I119" s="118">
        <v>0.03</v>
      </c>
      <c r="J119" s="16">
        <f>ROUND(I119*J118,2)</f>
        <v>92.93</v>
      </c>
    </row>
    <row r="120" spans="1:10" ht="12.75" customHeight="1" x14ac:dyDescent="0.25">
      <c r="A120" s="206" t="s">
        <v>110</v>
      </c>
      <c r="B120" s="206"/>
      <c r="C120" s="206"/>
      <c r="D120" s="206"/>
      <c r="E120" s="206"/>
      <c r="F120" s="206"/>
      <c r="G120" s="206"/>
      <c r="H120" s="206"/>
      <c r="I120" s="41" t="s">
        <v>63</v>
      </c>
      <c r="J120" s="39">
        <f>SUM(J29+J70+J80+J106+J114+J119)</f>
        <v>3190.7546583333328</v>
      </c>
    </row>
    <row r="121" spans="1:10" ht="15.5" x14ac:dyDescent="0.25">
      <c r="A121" s="40" t="s">
        <v>6</v>
      </c>
      <c r="B121" s="205" t="s">
        <v>111</v>
      </c>
      <c r="C121" s="205"/>
      <c r="D121" s="205"/>
      <c r="E121" s="205"/>
      <c r="F121" s="205"/>
      <c r="G121" s="205"/>
      <c r="H121" s="205"/>
      <c r="I121" s="118">
        <v>6.7900000000000002E-2</v>
      </c>
      <c r="J121" s="16">
        <f>ROUND(I121*J120,2)</f>
        <v>216.65</v>
      </c>
    </row>
    <row r="122" spans="1:10" ht="12.75" customHeight="1" x14ac:dyDescent="0.25">
      <c r="A122" s="206" t="s">
        <v>112</v>
      </c>
      <c r="B122" s="206"/>
      <c r="C122" s="206"/>
      <c r="D122" s="206"/>
      <c r="E122" s="206"/>
      <c r="F122" s="206"/>
      <c r="G122" s="206"/>
      <c r="H122" s="206"/>
      <c r="I122" s="41" t="s">
        <v>63</v>
      </c>
      <c r="J122" s="39">
        <f>SUM(J29+J70+J80+J106+J114+J119+J121)</f>
        <v>3407.4046583333329</v>
      </c>
    </row>
    <row r="123" spans="1:10" ht="15.5" x14ac:dyDescent="0.25">
      <c r="A123" s="40" t="s">
        <v>9</v>
      </c>
      <c r="B123" s="205" t="s">
        <v>113</v>
      </c>
      <c r="C123" s="205"/>
      <c r="D123" s="205"/>
      <c r="E123" s="205"/>
      <c r="F123" s="205"/>
      <c r="G123" s="205"/>
      <c r="H123" s="205"/>
      <c r="I123" s="9" t="s">
        <v>63</v>
      </c>
      <c r="J123" s="108" t="s">
        <v>63</v>
      </c>
    </row>
    <row r="124" spans="1:10" ht="13" x14ac:dyDescent="0.25">
      <c r="A124" s="8"/>
      <c r="B124" s="185" t="s">
        <v>114</v>
      </c>
      <c r="C124" s="185"/>
      <c r="D124" s="185"/>
      <c r="E124" s="185"/>
      <c r="F124" s="185"/>
      <c r="G124" s="185"/>
      <c r="H124" s="185"/>
      <c r="I124" s="9" t="s">
        <v>63</v>
      </c>
      <c r="J124" s="108" t="s">
        <v>63</v>
      </c>
    </row>
    <row r="125" spans="1:10" ht="13" x14ac:dyDescent="0.25">
      <c r="A125" s="8"/>
      <c r="B125" s="185" t="s">
        <v>115</v>
      </c>
      <c r="C125" s="185"/>
      <c r="D125" s="185"/>
      <c r="E125" s="185"/>
      <c r="F125" s="185"/>
      <c r="G125" s="185"/>
      <c r="H125" s="185"/>
      <c r="I125" s="42">
        <v>7.5999999999999998E-2</v>
      </c>
      <c r="J125" s="16">
        <f>ROUND(($J$122/(1-$I$134))*I125,2)</f>
        <v>296.81</v>
      </c>
    </row>
    <row r="126" spans="1:10" ht="13" x14ac:dyDescent="0.25">
      <c r="A126" s="8"/>
      <c r="B126" s="185" t="s">
        <v>116</v>
      </c>
      <c r="C126" s="185"/>
      <c r="D126" s="185"/>
      <c r="E126" s="185"/>
      <c r="F126" s="185"/>
      <c r="G126" s="185"/>
      <c r="H126" s="185"/>
      <c r="I126" s="42">
        <v>1.6500000000000001E-2</v>
      </c>
      <c r="J126" s="16">
        <f>ROUND(($J$122/(1-$I$134))*I126,2)</f>
        <v>64.44</v>
      </c>
    </row>
    <row r="127" spans="1:10" ht="27.65" customHeight="1" x14ac:dyDescent="0.25">
      <c r="A127" s="8"/>
      <c r="B127" s="174" t="s">
        <v>117</v>
      </c>
      <c r="C127" s="174"/>
      <c r="D127" s="174"/>
      <c r="E127" s="174"/>
      <c r="F127" s="174"/>
      <c r="G127" s="174"/>
      <c r="H127" s="174"/>
      <c r="I127" s="43" t="s">
        <v>63</v>
      </c>
      <c r="J127" s="108" t="s">
        <v>63</v>
      </c>
    </row>
    <row r="128" spans="1:10" ht="27.65" customHeight="1" x14ac:dyDescent="0.25">
      <c r="A128" s="8"/>
      <c r="B128" s="174" t="s">
        <v>118</v>
      </c>
      <c r="C128" s="174"/>
      <c r="D128" s="174"/>
      <c r="E128" s="174"/>
      <c r="F128" s="174"/>
      <c r="G128" s="174"/>
      <c r="H128" s="174"/>
      <c r="I128" s="43" t="s">
        <v>63</v>
      </c>
      <c r="J128" s="108" t="s">
        <v>63</v>
      </c>
    </row>
    <row r="129" spans="1:10" ht="13" x14ac:dyDescent="0.25">
      <c r="A129" s="8"/>
      <c r="B129" s="185" t="s">
        <v>119</v>
      </c>
      <c r="C129" s="185"/>
      <c r="D129" s="185"/>
      <c r="E129" s="185"/>
      <c r="F129" s="185"/>
      <c r="G129" s="185"/>
      <c r="H129" s="185"/>
      <c r="I129" s="43" t="s">
        <v>63</v>
      </c>
      <c r="J129" s="108" t="s">
        <v>63</v>
      </c>
    </row>
    <row r="130" spans="1:10" ht="13" x14ac:dyDescent="0.25">
      <c r="A130" s="8"/>
      <c r="B130" s="185" t="s">
        <v>120</v>
      </c>
      <c r="C130" s="185"/>
      <c r="D130" s="185"/>
      <c r="E130" s="185"/>
      <c r="F130" s="185"/>
      <c r="G130" s="185"/>
      <c r="H130" s="185"/>
      <c r="I130" s="43" t="s">
        <v>63</v>
      </c>
      <c r="J130" s="108" t="s">
        <v>63</v>
      </c>
    </row>
    <row r="131" spans="1:10" ht="13" x14ac:dyDescent="0.25">
      <c r="A131" s="8"/>
      <c r="B131" s="185" t="s">
        <v>138</v>
      </c>
      <c r="C131" s="185"/>
      <c r="D131" s="185"/>
      <c r="E131" s="185"/>
      <c r="F131" s="185"/>
      <c r="G131" s="185"/>
      <c r="H131" s="185"/>
      <c r="I131" s="42">
        <v>3.5000000000000003E-2</v>
      </c>
      <c r="J131" s="16">
        <f>ROUND(($J$122/(1-$I$134))*I131,2)</f>
        <v>136.69</v>
      </c>
    </row>
    <row r="132" spans="1:10" ht="13" x14ac:dyDescent="0.25">
      <c r="A132" s="186" t="s">
        <v>40</v>
      </c>
      <c r="B132" s="186"/>
      <c r="C132" s="186"/>
      <c r="D132" s="186"/>
      <c r="E132" s="186"/>
      <c r="F132" s="186"/>
      <c r="G132" s="186"/>
      <c r="H132" s="186"/>
      <c r="I132" s="186"/>
      <c r="J132" s="14">
        <f>SUM(J119+J121+J125+J126+J131)</f>
        <v>807.52000000000021</v>
      </c>
    </row>
    <row r="133" spans="1:10" ht="13" x14ac:dyDescent="0.25">
      <c r="A133" s="177"/>
      <c r="B133" s="177"/>
      <c r="C133" s="177"/>
      <c r="D133" s="177"/>
      <c r="E133" s="177"/>
      <c r="F133" s="177"/>
      <c r="G133" s="177"/>
      <c r="H133" s="177"/>
      <c r="I133" s="177"/>
      <c r="J133" s="177"/>
    </row>
    <row r="134" spans="1:10" ht="14.65" customHeight="1" x14ac:dyDescent="0.25">
      <c r="A134" s="211" t="s">
        <v>121</v>
      </c>
      <c r="B134" s="211"/>
      <c r="C134" s="211"/>
      <c r="D134" s="211"/>
      <c r="E134" s="211"/>
      <c r="F134" s="211"/>
      <c r="G134" s="211"/>
      <c r="H134" s="211"/>
      <c r="I134" s="44">
        <f>SUM(I125:I131)</f>
        <v>0.1275</v>
      </c>
      <c r="J134" s="39">
        <f>SUM(J125:J131)</f>
        <v>497.94</v>
      </c>
    </row>
    <row r="135" spans="1:10" x14ac:dyDescent="0.25">
      <c r="A135" s="212" t="s">
        <v>122</v>
      </c>
      <c r="B135" s="212"/>
      <c r="C135" s="212"/>
      <c r="D135" s="213" t="s">
        <v>123</v>
      </c>
      <c r="E135" s="213"/>
      <c r="F135" s="213"/>
      <c r="G135" s="213"/>
      <c r="H135" s="213"/>
      <c r="I135" s="213"/>
      <c r="J135" s="213"/>
    </row>
    <row r="136" spans="1:10" x14ac:dyDescent="0.25">
      <c r="A136" s="212"/>
      <c r="B136" s="212"/>
      <c r="C136" s="212"/>
      <c r="D136" s="213" t="s">
        <v>124</v>
      </c>
      <c r="E136" s="213"/>
      <c r="F136" s="213"/>
      <c r="G136" s="213"/>
      <c r="H136" s="213"/>
      <c r="I136" s="213"/>
      <c r="J136" s="213"/>
    </row>
    <row r="137" spans="1:10" x14ac:dyDescent="0.25">
      <c r="A137" s="212"/>
      <c r="B137" s="212"/>
      <c r="C137" s="212"/>
      <c r="D137" s="213" t="s">
        <v>125</v>
      </c>
      <c r="E137" s="213"/>
      <c r="F137" s="213"/>
      <c r="G137" s="213"/>
      <c r="H137" s="213"/>
      <c r="I137" s="213"/>
      <c r="J137" s="213"/>
    </row>
    <row r="138" spans="1:10" ht="13" x14ac:dyDescent="0.25">
      <c r="A138" s="177"/>
      <c r="B138" s="177"/>
      <c r="C138" s="177"/>
      <c r="D138" s="177"/>
      <c r="E138" s="177"/>
      <c r="F138" s="177"/>
      <c r="G138" s="177"/>
      <c r="H138" s="177"/>
      <c r="I138" s="177"/>
      <c r="J138" s="177"/>
    </row>
    <row r="139" spans="1:10" ht="46" customHeight="1" x14ac:dyDescent="0.25">
      <c r="A139" s="209" t="s">
        <v>126</v>
      </c>
      <c r="B139" s="209"/>
      <c r="C139" s="209"/>
      <c r="D139" s="209"/>
      <c r="E139" s="209"/>
      <c r="F139" s="209"/>
      <c r="G139" s="209"/>
      <c r="H139" s="209"/>
      <c r="I139" s="209"/>
      <c r="J139" s="209"/>
    </row>
    <row r="140" spans="1:10" ht="14.65" customHeight="1" x14ac:dyDescent="0.25">
      <c r="A140" s="210" t="s">
        <v>127</v>
      </c>
      <c r="B140" s="210"/>
      <c r="C140" s="210"/>
      <c r="D140" s="210"/>
      <c r="E140" s="210"/>
      <c r="F140" s="210"/>
      <c r="G140" s="210"/>
      <c r="H140" s="210"/>
      <c r="I140" s="210"/>
      <c r="J140" s="45" t="s">
        <v>37</v>
      </c>
    </row>
    <row r="141" spans="1:10" ht="14.65" customHeight="1" x14ac:dyDescent="0.25">
      <c r="A141" s="46" t="s">
        <v>4</v>
      </c>
      <c r="B141" s="207" t="s">
        <v>128</v>
      </c>
      <c r="C141" s="207"/>
      <c r="D141" s="207"/>
      <c r="E141" s="207"/>
      <c r="F141" s="207"/>
      <c r="G141" s="207"/>
      <c r="H141" s="207"/>
      <c r="I141" s="207"/>
      <c r="J141" s="25">
        <f>J29</f>
        <v>1636.79</v>
      </c>
    </row>
    <row r="142" spans="1:10" ht="14.65" customHeight="1" x14ac:dyDescent="0.25">
      <c r="A142" s="46" t="s">
        <v>6</v>
      </c>
      <c r="B142" s="207" t="s">
        <v>33</v>
      </c>
      <c r="C142" s="207"/>
      <c r="D142" s="207"/>
      <c r="E142" s="207"/>
      <c r="F142" s="207"/>
      <c r="G142" s="207"/>
      <c r="H142" s="207"/>
      <c r="I142" s="207"/>
      <c r="J142" s="25">
        <f>J70</f>
        <v>988.86000000000013</v>
      </c>
    </row>
    <row r="143" spans="1:10" ht="14.65" customHeight="1" x14ac:dyDescent="0.25">
      <c r="A143" s="46" t="s">
        <v>9</v>
      </c>
      <c r="B143" s="207" t="s">
        <v>129</v>
      </c>
      <c r="C143" s="207"/>
      <c r="D143" s="207"/>
      <c r="E143" s="207"/>
      <c r="F143" s="207"/>
      <c r="G143" s="207"/>
      <c r="H143" s="207"/>
      <c r="I143" s="207"/>
      <c r="J143" s="25">
        <f>J80</f>
        <v>113.463825</v>
      </c>
    </row>
    <row r="144" spans="1:10" ht="14.65" customHeight="1" x14ac:dyDescent="0.25">
      <c r="A144" s="46" t="s">
        <v>11</v>
      </c>
      <c r="B144" s="207" t="s">
        <v>130</v>
      </c>
      <c r="C144" s="207"/>
      <c r="D144" s="207"/>
      <c r="E144" s="207"/>
      <c r="F144" s="207"/>
      <c r="G144" s="207"/>
      <c r="H144" s="207"/>
      <c r="I144" s="207"/>
      <c r="J144" s="25">
        <f>J106</f>
        <v>264.53999999999996</v>
      </c>
    </row>
    <row r="145" spans="1:10" ht="14.65" customHeight="1" x14ac:dyDescent="0.25">
      <c r="A145" s="46" t="s">
        <v>29</v>
      </c>
      <c r="B145" s="207" t="s">
        <v>131</v>
      </c>
      <c r="C145" s="207"/>
      <c r="D145" s="207"/>
      <c r="E145" s="207"/>
      <c r="F145" s="207"/>
      <c r="G145" s="207"/>
      <c r="H145" s="207"/>
      <c r="I145" s="207"/>
      <c r="J145" s="25">
        <f>J114</f>
        <v>94.170833333333334</v>
      </c>
    </row>
    <row r="146" spans="1:10" ht="14.65" customHeight="1" x14ac:dyDescent="0.25">
      <c r="A146" s="208" t="s">
        <v>132</v>
      </c>
      <c r="B146" s="208"/>
      <c r="C146" s="208"/>
      <c r="D146" s="208"/>
      <c r="E146" s="208"/>
      <c r="F146" s="208"/>
      <c r="G146" s="208"/>
      <c r="H146" s="208"/>
      <c r="I146" s="208"/>
      <c r="J146" s="36">
        <f>SUM(J141:J145)</f>
        <v>3097.824658333333</v>
      </c>
    </row>
    <row r="147" spans="1:10" ht="14.65" customHeight="1" x14ac:dyDescent="0.25">
      <c r="A147" s="46" t="s">
        <v>54</v>
      </c>
      <c r="B147" s="207" t="s">
        <v>133</v>
      </c>
      <c r="C147" s="207"/>
      <c r="D147" s="207"/>
      <c r="E147" s="207"/>
      <c r="F147" s="207"/>
      <c r="G147" s="207"/>
      <c r="H147" s="207"/>
      <c r="I147" s="207"/>
      <c r="J147" s="25">
        <f>J132</f>
        <v>807.52000000000021</v>
      </c>
    </row>
    <row r="148" spans="1:10" ht="14.65" customHeight="1" x14ac:dyDescent="0.25">
      <c r="A148" s="208" t="s">
        <v>134</v>
      </c>
      <c r="B148" s="208"/>
      <c r="C148" s="208"/>
      <c r="D148" s="208"/>
      <c r="E148" s="208"/>
      <c r="F148" s="208"/>
      <c r="G148" s="208"/>
      <c r="H148" s="208"/>
      <c r="I148" s="208"/>
      <c r="J148" s="36">
        <f>SUM(J146:J147)</f>
        <v>3905.3446583333334</v>
      </c>
    </row>
  </sheetData>
  <mergeCells count="162"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A14:J14"/>
    <mergeCell ref="B15:G15"/>
    <mergeCell ref="H15:J15"/>
    <mergeCell ref="B16:G16"/>
    <mergeCell ref="H16:J16"/>
    <mergeCell ref="B17:G17"/>
    <mergeCell ref="H17:J17"/>
    <mergeCell ref="B18:G18"/>
    <mergeCell ref="H18:J18"/>
    <mergeCell ref="B19:G19"/>
    <mergeCell ref="H19:J19"/>
    <mergeCell ref="A20:J20"/>
    <mergeCell ref="A21:J21"/>
    <mergeCell ref="B22:G22"/>
    <mergeCell ref="H22:I22"/>
    <mergeCell ref="B23:I23"/>
    <mergeCell ref="B24:H24"/>
    <mergeCell ref="B25:I25"/>
    <mergeCell ref="B26:I26"/>
    <mergeCell ref="B27:I27"/>
    <mergeCell ref="B28:H28"/>
    <mergeCell ref="A29:I29"/>
    <mergeCell ref="A30:J30"/>
    <mergeCell ref="A31:J31"/>
    <mergeCell ref="A32:J32"/>
    <mergeCell ref="B33:I33"/>
    <mergeCell ref="B34:H34"/>
    <mergeCell ref="B35:H35"/>
    <mergeCell ref="A36:I36"/>
    <mergeCell ref="B37:I37"/>
    <mergeCell ref="A38:I38"/>
    <mergeCell ref="A39:J39"/>
    <mergeCell ref="A40:J40"/>
    <mergeCell ref="B41:H41"/>
    <mergeCell ref="B42:H42"/>
    <mergeCell ref="B43:H43"/>
    <mergeCell ref="B44:D44"/>
    <mergeCell ref="B45:H45"/>
    <mergeCell ref="B46:H46"/>
    <mergeCell ref="B47:H47"/>
    <mergeCell ref="B48:H48"/>
    <mergeCell ref="B49:H49"/>
    <mergeCell ref="A50:H50"/>
    <mergeCell ref="A51:J51"/>
    <mergeCell ref="A52:J52"/>
    <mergeCell ref="B53:I53"/>
    <mergeCell ref="B54:I54"/>
    <mergeCell ref="B55:H55"/>
    <mergeCell ref="B56:H56"/>
    <mergeCell ref="B57:H57"/>
    <mergeCell ref="B58:I58"/>
    <mergeCell ref="B59:H59"/>
    <mergeCell ref="B60:H60"/>
    <mergeCell ref="B61:I61"/>
    <mergeCell ref="B62:I62"/>
    <mergeCell ref="A63:I63"/>
    <mergeCell ref="A64:J64"/>
    <mergeCell ref="A65:J65"/>
    <mergeCell ref="B66:I66"/>
    <mergeCell ref="C67:I67"/>
    <mergeCell ref="C68:I68"/>
    <mergeCell ref="C69:I69"/>
    <mergeCell ref="A70:I70"/>
    <mergeCell ref="A71:J71"/>
    <mergeCell ref="A72:J72"/>
    <mergeCell ref="B73:I73"/>
    <mergeCell ref="B74:I74"/>
    <mergeCell ref="B75:I75"/>
    <mergeCell ref="B76:H76"/>
    <mergeCell ref="B77:I77"/>
    <mergeCell ref="B78:I78"/>
    <mergeCell ref="B79:H79"/>
    <mergeCell ref="A80:I80"/>
    <mergeCell ref="A81:J81"/>
    <mergeCell ref="A82:J82"/>
    <mergeCell ref="A83:I83"/>
    <mergeCell ref="A84:J84"/>
    <mergeCell ref="B85:I85"/>
    <mergeCell ref="B86:H86"/>
    <mergeCell ref="B87:I87"/>
    <mergeCell ref="B88:I88"/>
    <mergeCell ref="B89:I89"/>
    <mergeCell ref="B90:I90"/>
    <mergeCell ref="B91:I91"/>
    <mergeCell ref="A92:I92"/>
    <mergeCell ref="B93:I93"/>
    <mergeCell ref="A94:I94"/>
    <mergeCell ref="A95:J95"/>
    <mergeCell ref="B96:I96"/>
    <mergeCell ref="B97:I97"/>
    <mergeCell ref="A98:I98"/>
    <mergeCell ref="B99:I99"/>
    <mergeCell ref="A100:I100"/>
    <mergeCell ref="A101:J101"/>
    <mergeCell ref="A102:J102"/>
    <mergeCell ref="B103:I103"/>
    <mergeCell ref="B104:I104"/>
    <mergeCell ref="B105:I105"/>
    <mergeCell ref="A106:I106"/>
    <mergeCell ref="A107:J107"/>
    <mergeCell ref="A108:J108"/>
    <mergeCell ref="B109:I109"/>
    <mergeCell ref="B110:I110"/>
    <mergeCell ref="B111:I111"/>
    <mergeCell ref="B112:I112"/>
    <mergeCell ref="B113:I113"/>
    <mergeCell ref="A114:I114"/>
    <mergeCell ref="A115:J115"/>
    <mergeCell ref="A132:I132"/>
    <mergeCell ref="A133:J133"/>
    <mergeCell ref="A116:J116"/>
    <mergeCell ref="B117:H117"/>
    <mergeCell ref="A118:H118"/>
    <mergeCell ref="B119:H119"/>
    <mergeCell ref="A120:H120"/>
    <mergeCell ref="B121:H121"/>
    <mergeCell ref="A122:H122"/>
    <mergeCell ref="B123:H123"/>
    <mergeCell ref="B124:H124"/>
    <mergeCell ref="L72:M72"/>
    <mergeCell ref="B142:I142"/>
    <mergeCell ref="B143:I143"/>
    <mergeCell ref="B144:I144"/>
    <mergeCell ref="B145:I145"/>
    <mergeCell ref="A146:I146"/>
    <mergeCell ref="B147:I147"/>
    <mergeCell ref="A148:I148"/>
    <mergeCell ref="A134:H134"/>
    <mergeCell ref="A135:C137"/>
    <mergeCell ref="D135:J135"/>
    <mergeCell ref="D136:J136"/>
    <mergeCell ref="D137:J137"/>
    <mergeCell ref="A138:J138"/>
    <mergeCell ref="A139:J139"/>
    <mergeCell ref="A140:I140"/>
    <mergeCell ref="B141:I141"/>
    <mergeCell ref="B125:H125"/>
    <mergeCell ref="B126:H126"/>
    <mergeCell ref="B127:H127"/>
    <mergeCell ref="B128:H128"/>
    <mergeCell ref="B129:H129"/>
    <mergeCell ref="B130:H130"/>
    <mergeCell ref="B131:H131"/>
  </mergeCells>
  <pageMargins left="0.78740157480314965" right="0.78740157480314965" top="1.0629921259842521" bottom="1.0629921259842521" header="0.78740157480314965" footer="0.78740157480314965"/>
  <pageSetup paperSize="9" scale="78" firstPageNumber="0" fitToHeight="0" orientation="portrait" horizontalDpi="300" verticalDpi="300" r:id="rId1"/>
  <headerFooter>
    <oddHeader>&amp;C&amp;"Times New Roman,Normal"&amp;12&amp;A</oddHeader>
    <oddFooter>&amp;C&amp;"Times New Roman,Normal"&amp;12Página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  <pageSetUpPr fitToPage="1"/>
  </sheetPr>
  <dimension ref="A1:M148"/>
  <sheetViews>
    <sheetView view="pageBreakPreview" zoomScale="130" zoomScaleNormal="100" zoomScaleSheetLayoutView="130" workbookViewId="0">
      <selection activeCell="A2" sqref="A2:J2"/>
    </sheetView>
  </sheetViews>
  <sheetFormatPr defaultRowHeight="12.5" x14ac:dyDescent="0.25"/>
  <cols>
    <col min="1" max="1" width="12.54296875" customWidth="1"/>
    <col min="2" max="3" width="11" customWidth="1"/>
    <col min="4" max="5" width="8.7265625" customWidth="1"/>
    <col min="6" max="8" width="12.54296875" customWidth="1"/>
    <col min="9" max="9" width="8.7265625" customWidth="1"/>
    <col min="10" max="10" width="11.81640625" customWidth="1"/>
    <col min="11" max="11" width="8.7265625" customWidth="1"/>
    <col min="12" max="12" width="47" customWidth="1"/>
    <col min="13" max="13" width="42.1796875" customWidth="1"/>
    <col min="14" max="1025" width="8.7265625" customWidth="1"/>
  </cols>
  <sheetData>
    <row r="1" spans="1:10" ht="24.25" customHeight="1" x14ac:dyDescent="0.25">
      <c r="A1" s="172" t="s">
        <v>213</v>
      </c>
      <c r="B1" s="172"/>
      <c r="C1" s="172"/>
      <c r="D1" s="172"/>
      <c r="E1" s="172"/>
      <c r="F1" s="172"/>
      <c r="G1" s="172"/>
      <c r="H1" s="172"/>
      <c r="I1" s="172"/>
      <c r="J1" s="172"/>
    </row>
    <row r="2" spans="1:10" ht="62.5" customHeight="1" x14ac:dyDescent="0.25">
      <c r="A2" s="173" t="s">
        <v>314</v>
      </c>
      <c r="B2" s="173"/>
      <c r="C2" s="173"/>
      <c r="D2" s="173"/>
      <c r="E2" s="173"/>
      <c r="F2" s="173"/>
      <c r="G2" s="173"/>
      <c r="H2" s="173"/>
      <c r="I2" s="173"/>
      <c r="J2" s="173"/>
    </row>
    <row r="3" spans="1:10" ht="14.65" customHeight="1" x14ac:dyDescent="0.25">
      <c r="A3" s="174" t="s">
        <v>0</v>
      </c>
      <c r="B3" s="174"/>
      <c r="C3" s="174"/>
      <c r="D3" s="174"/>
      <c r="E3" s="174"/>
      <c r="F3" s="174"/>
      <c r="G3" s="174"/>
      <c r="H3" s="175" t="s">
        <v>182</v>
      </c>
      <c r="I3" s="175"/>
      <c r="J3" s="175"/>
    </row>
    <row r="4" spans="1:10" ht="14.65" customHeight="1" x14ac:dyDescent="0.25">
      <c r="A4" s="174" t="s">
        <v>1</v>
      </c>
      <c r="B4" s="174"/>
      <c r="C4" s="174"/>
      <c r="D4" s="174"/>
      <c r="E4" s="174"/>
      <c r="F4" s="174"/>
      <c r="G4" s="174"/>
      <c r="H4" s="175"/>
      <c r="I4" s="175"/>
      <c r="J4" s="175"/>
    </row>
    <row r="5" spans="1:10" ht="14.65" customHeight="1" x14ac:dyDescent="0.25">
      <c r="A5" s="174" t="s">
        <v>2</v>
      </c>
      <c r="B5" s="174"/>
      <c r="C5" s="174"/>
      <c r="D5" s="174"/>
      <c r="E5" s="174"/>
      <c r="F5" s="174"/>
      <c r="G5" s="174"/>
      <c r="H5" s="174"/>
      <c r="I5" s="174"/>
      <c r="J5" s="174"/>
    </row>
    <row r="6" spans="1:10" ht="16.149999999999999" customHeight="1" x14ac:dyDescent="0.25">
      <c r="A6" s="179" t="s">
        <v>3</v>
      </c>
      <c r="B6" s="179"/>
      <c r="C6" s="179"/>
      <c r="D6" s="179"/>
      <c r="E6" s="179"/>
      <c r="F6" s="179"/>
      <c r="G6" s="179"/>
      <c r="H6" s="179"/>
      <c r="I6" s="179"/>
      <c r="J6" s="179"/>
    </row>
    <row r="7" spans="1:10" ht="14.65" customHeight="1" x14ac:dyDescent="0.25">
      <c r="A7" s="1" t="s">
        <v>4</v>
      </c>
      <c r="B7" s="174" t="s">
        <v>5</v>
      </c>
      <c r="C7" s="174"/>
      <c r="D7" s="174"/>
      <c r="E7" s="174"/>
      <c r="F7" s="174"/>
      <c r="G7" s="174"/>
      <c r="H7" s="176"/>
      <c r="I7" s="176"/>
      <c r="J7" s="176"/>
    </row>
    <row r="8" spans="1:10" ht="14.65" customHeight="1" x14ac:dyDescent="0.25">
      <c r="A8" s="1" t="s">
        <v>6</v>
      </c>
      <c r="B8" s="174" t="s">
        <v>7</v>
      </c>
      <c r="C8" s="174"/>
      <c r="D8" s="174"/>
      <c r="E8" s="174"/>
      <c r="F8" s="174"/>
      <c r="G8" s="174"/>
      <c r="H8" s="176" t="s">
        <v>8</v>
      </c>
      <c r="I8" s="176"/>
      <c r="J8" s="176"/>
    </row>
    <row r="9" spans="1:10" ht="39" customHeight="1" x14ac:dyDescent="0.25">
      <c r="A9" s="1" t="s">
        <v>9</v>
      </c>
      <c r="B9" s="174" t="s">
        <v>10</v>
      </c>
      <c r="C9" s="174"/>
      <c r="D9" s="174"/>
      <c r="E9" s="174"/>
      <c r="F9" s="174"/>
      <c r="G9" s="174"/>
      <c r="H9" s="176" t="s">
        <v>210</v>
      </c>
      <c r="I9" s="176"/>
      <c r="J9" s="176"/>
    </row>
    <row r="10" spans="1:10" ht="14.65" customHeight="1" x14ac:dyDescent="0.25">
      <c r="A10" s="1" t="s">
        <v>11</v>
      </c>
      <c r="B10" s="174" t="s">
        <v>12</v>
      </c>
      <c r="C10" s="174"/>
      <c r="D10" s="174"/>
      <c r="E10" s="174"/>
      <c r="F10" s="174"/>
      <c r="G10" s="174"/>
      <c r="H10" s="175">
        <v>12</v>
      </c>
      <c r="I10" s="175"/>
      <c r="J10" s="175"/>
    </row>
    <row r="11" spans="1:10" ht="13" x14ac:dyDescent="0.25">
      <c r="A11" s="177"/>
      <c r="B11" s="177"/>
      <c r="C11" s="177"/>
      <c r="D11" s="177"/>
      <c r="E11" s="177"/>
      <c r="F11" s="177"/>
      <c r="G11" s="177"/>
      <c r="H11" s="177"/>
      <c r="I11" s="177"/>
      <c r="J11" s="177"/>
    </row>
    <row r="12" spans="1:10" ht="48.75" customHeight="1" x14ac:dyDescent="0.25">
      <c r="A12" s="178" t="s">
        <v>13</v>
      </c>
      <c r="B12" s="178"/>
      <c r="C12" s="178"/>
      <c r="D12" s="178"/>
      <c r="E12" s="178"/>
      <c r="F12" s="178"/>
      <c r="G12" s="178"/>
      <c r="H12" s="178"/>
      <c r="I12" s="178"/>
      <c r="J12" s="178"/>
    </row>
    <row r="13" spans="1:10" ht="13" x14ac:dyDescent="0.25">
      <c r="A13" s="177"/>
      <c r="B13" s="177"/>
      <c r="C13" s="177"/>
      <c r="D13" s="177"/>
      <c r="E13" s="177"/>
      <c r="F13" s="177"/>
      <c r="G13" s="177"/>
      <c r="H13" s="177"/>
      <c r="I13" s="177"/>
      <c r="J13" s="177"/>
    </row>
    <row r="14" spans="1:10" ht="16.149999999999999" customHeight="1" x14ac:dyDescent="0.25">
      <c r="A14" s="183" t="s">
        <v>14</v>
      </c>
      <c r="B14" s="183"/>
      <c r="C14" s="183"/>
      <c r="D14" s="183"/>
      <c r="E14" s="183"/>
      <c r="F14" s="183"/>
      <c r="G14" s="183"/>
      <c r="H14" s="183"/>
      <c r="I14" s="183"/>
      <c r="J14" s="183"/>
    </row>
    <row r="15" spans="1:10" ht="16.399999999999999" customHeight="1" x14ac:dyDescent="0.25">
      <c r="A15" s="1">
        <v>1</v>
      </c>
      <c r="B15" s="174" t="s">
        <v>15</v>
      </c>
      <c r="C15" s="174"/>
      <c r="D15" s="174"/>
      <c r="E15" s="174"/>
      <c r="F15" s="174"/>
      <c r="G15" s="174"/>
      <c r="H15" s="181" t="s">
        <v>16</v>
      </c>
      <c r="I15" s="181"/>
      <c r="J15" s="181"/>
    </row>
    <row r="16" spans="1:10" ht="16.399999999999999" customHeight="1" x14ac:dyDescent="0.25">
      <c r="A16" s="1">
        <v>2</v>
      </c>
      <c r="B16" s="174" t="s">
        <v>17</v>
      </c>
      <c r="C16" s="174"/>
      <c r="D16" s="174"/>
      <c r="E16" s="174"/>
      <c r="F16" s="174"/>
      <c r="G16" s="174"/>
      <c r="H16" s="181" t="s">
        <v>226</v>
      </c>
      <c r="I16" s="181"/>
      <c r="J16" s="181"/>
    </row>
    <row r="17" spans="1:10" ht="16.399999999999999" customHeight="1" x14ac:dyDescent="0.25">
      <c r="A17" s="1">
        <v>3</v>
      </c>
      <c r="B17" s="174" t="s">
        <v>18</v>
      </c>
      <c r="C17" s="174"/>
      <c r="D17" s="174"/>
      <c r="E17" s="174"/>
      <c r="F17" s="174"/>
      <c r="G17" s="174"/>
      <c r="H17" s="180">
        <v>1636.79</v>
      </c>
      <c r="I17" s="180"/>
      <c r="J17" s="180"/>
    </row>
    <row r="18" spans="1:10" ht="16.399999999999999" customHeight="1" x14ac:dyDescent="0.25">
      <c r="A18" s="1">
        <v>4</v>
      </c>
      <c r="B18" s="174" t="s">
        <v>19</v>
      </c>
      <c r="C18" s="174"/>
      <c r="D18" s="174"/>
      <c r="E18" s="174"/>
      <c r="F18" s="174"/>
      <c r="G18" s="174"/>
      <c r="H18" s="181" t="s">
        <v>221</v>
      </c>
      <c r="I18" s="181"/>
      <c r="J18" s="181"/>
    </row>
    <row r="19" spans="1:10" ht="16.399999999999999" customHeight="1" x14ac:dyDescent="0.25">
      <c r="A19" s="1">
        <v>5</v>
      </c>
      <c r="B19" s="174" t="s">
        <v>21</v>
      </c>
      <c r="C19" s="174"/>
      <c r="D19" s="174"/>
      <c r="E19" s="174"/>
      <c r="F19" s="174"/>
      <c r="G19" s="174"/>
      <c r="H19" s="182" t="s">
        <v>192</v>
      </c>
      <c r="I19" s="182"/>
      <c r="J19" s="182"/>
    </row>
    <row r="20" spans="1:10" ht="13" x14ac:dyDescent="0.25">
      <c r="A20" s="177"/>
      <c r="B20" s="177"/>
      <c r="C20" s="177"/>
      <c r="D20" s="177"/>
      <c r="E20" s="177"/>
      <c r="F20" s="177"/>
      <c r="G20" s="177"/>
      <c r="H20" s="177"/>
      <c r="I20" s="177"/>
      <c r="J20" s="177"/>
    </row>
    <row r="21" spans="1:10" ht="20.65" customHeight="1" x14ac:dyDescent="0.25">
      <c r="A21" s="178" t="s">
        <v>22</v>
      </c>
      <c r="B21" s="178"/>
      <c r="C21" s="178"/>
      <c r="D21" s="178"/>
      <c r="E21" s="178"/>
      <c r="F21" s="178"/>
      <c r="G21" s="178"/>
      <c r="H21" s="178"/>
      <c r="I21" s="178"/>
      <c r="J21" s="178"/>
    </row>
    <row r="22" spans="1:10" ht="30.4" customHeight="1" x14ac:dyDescent="0.25">
      <c r="A22" s="103">
        <v>1</v>
      </c>
      <c r="B22" s="183" t="s">
        <v>23</v>
      </c>
      <c r="C22" s="183"/>
      <c r="D22" s="183"/>
      <c r="E22" s="183"/>
      <c r="F22" s="183"/>
      <c r="G22" s="183"/>
      <c r="H22" s="183" t="s">
        <v>24</v>
      </c>
      <c r="I22" s="183"/>
      <c r="J22" s="103" t="s">
        <v>25</v>
      </c>
    </row>
    <row r="23" spans="1:10" ht="12.75" customHeight="1" x14ac:dyDescent="0.25">
      <c r="A23" s="1" t="s">
        <v>4</v>
      </c>
      <c r="B23" s="174" t="s">
        <v>301</v>
      </c>
      <c r="C23" s="174"/>
      <c r="D23" s="174"/>
      <c r="E23" s="174"/>
      <c r="F23" s="174"/>
      <c r="G23" s="174"/>
      <c r="H23" s="174"/>
      <c r="I23" s="174"/>
      <c r="J23" s="2">
        <f>H17</f>
        <v>1636.79</v>
      </c>
    </row>
    <row r="24" spans="1:10" ht="12.75" customHeight="1" x14ac:dyDescent="0.25">
      <c r="A24" s="102" t="s">
        <v>6</v>
      </c>
      <c r="B24" s="174" t="s">
        <v>26</v>
      </c>
      <c r="C24" s="174"/>
      <c r="D24" s="174"/>
      <c r="E24" s="174"/>
      <c r="F24" s="174"/>
      <c r="G24" s="174"/>
      <c r="H24" s="174"/>
      <c r="I24" s="42">
        <v>0</v>
      </c>
      <c r="J24" s="2">
        <f>ROUND(I24*J23,2)</f>
        <v>0</v>
      </c>
    </row>
    <row r="25" spans="1:10" ht="12.75" customHeight="1" x14ac:dyDescent="0.25">
      <c r="A25" s="102" t="s">
        <v>9</v>
      </c>
      <c r="B25" s="174" t="s">
        <v>27</v>
      </c>
      <c r="C25" s="174"/>
      <c r="D25" s="174"/>
      <c r="E25" s="174"/>
      <c r="F25" s="174"/>
      <c r="G25" s="174"/>
      <c r="H25" s="174"/>
      <c r="I25" s="174"/>
      <c r="J25" s="2"/>
    </row>
    <row r="26" spans="1:10" ht="12.75" customHeight="1" x14ac:dyDescent="0.25">
      <c r="A26" s="102" t="s">
        <v>11</v>
      </c>
      <c r="B26" s="174" t="s">
        <v>28</v>
      </c>
      <c r="C26" s="174"/>
      <c r="D26" s="174"/>
      <c r="E26" s="174"/>
      <c r="F26" s="174"/>
      <c r="G26" s="174"/>
      <c r="H26" s="174"/>
      <c r="I26" s="174"/>
      <c r="J26" s="2"/>
    </row>
    <row r="27" spans="1:10" ht="12.75" customHeight="1" x14ac:dyDescent="0.25">
      <c r="A27" s="102" t="s">
        <v>29</v>
      </c>
      <c r="B27" s="174" t="s">
        <v>30</v>
      </c>
      <c r="C27" s="174"/>
      <c r="D27" s="174"/>
      <c r="E27" s="174"/>
      <c r="F27" s="174"/>
      <c r="G27" s="174"/>
      <c r="H27" s="174"/>
      <c r="I27" s="174"/>
      <c r="J27" s="2"/>
    </row>
    <row r="28" spans="1:10" ht="12.75" customHeight="1" x14ac:dyDescent="0.25">
      <c r="A28" s="1" t="s">
        <v>6</v>
      </c>
      <c r="B28" s="174" t="s">
        <v>31</v>
      </c>
      <c r="C28" s="174"/>
      <c r="D28" s="174"/>
      <c r="E28" s="174"/>
      <c r="F28" s="174"/>
      <c r="G28" s="174"/>
      <c r="H28" s="174"/>
      <c r="I28" s="4">
        <v>0</v>
      </c>
      <c r="J28" s="2">
        <f>ROUND(I28*J23,2)</f>
        <v>0</v>
      </c>
    </row>
    <row r="29" spans="1:10" ht="15.75" customHeight="1" x14ac:dyDescent="0.25">
      <c r="A29" s="184" t="s">
        <v>32</v>
      </c>
      <c r="B29" s="184"/>
      <c r="C29" s="184"/>
      <c r="D29" s="184"/>
      <c r="E29" s="184"/>
      <c r="F29" s="184"/>
      <c r="G29" s="184"/>
      <c r="H29" s="184"/>
      <c r="I29" s="184"/>
      <c r="J29" s="5">
        <f>SUM(J23:J28)</f>
        <v>1636.79</v>
      </c>
    </row>
    <row r="30" spans="1:10" ht="13" x14ac:dyDescent="0.25">
      <c r="A30" s="177"/>
      <c r="B30" s="177"/>
      <c r="C30" s="177"/>
      <c r="D30" s="177"/>
      <c r="E30" s="177"/>
      <c r="F30" s="177"/>
      <c r="G30" s="177"/>
      <c r="H30" s="177"/>
      <c r="I30" s="177"/>
      <c r="J30" s="177"/>
    </row>
    <row r="31" spans="1:10" ht="16.149999999999999" customHeight="1" x14ac:dyDescent="0.25">
      <c r="A31" s="187" t="s">
        <v>33</v>
      </c>
      <c r="B31" s="187"/>
      <c r="C31" s="187"/>
      <c r="D31" s="187"/>
      <c r="E31" s="187"/>
      <c r="F31" s="187"/>
      <c r="G31" s="187"/>
      <c r="H31" s="187"/>
      <c r="I31" s="187"/>
      <c r="J31" s="187"/>
    </row>
    <row r="32" spans="1:10" ht="14" x14ac:dyDescent="0.25">
      <c r="A32" s="189" t="s">
        <v>34</v>
      </c>
      <c r="B32" s="189"/>
      <c r="C32" s="189"/>
      <c r="D32" s="189"/>
      <c r="E32" s="189"/>
      <c r="F32" s="189"/>
      <c r="G32" s="189"/>
      <c r="H32" s="189"/>
      <c r="I32" s="189"/>
      <c r="J32" s="189"/>
    </row>
    <row r="33" spans="1:10" ht="14" x14ac:dyDescent="0.25">
      <c r="A33" s="6" t="s">
        <v>35</v>
      </c>
      <c r="B33" s="190" t="s">
        <v>36</v>
      </c>
      <c r="C33" s="190"/>
      <c r="D33" s="190"/>
      <c r="E33" s="190"/>
      <c r="F33" s="190"/>
      <c r="G33" s="190"/>
      <c r="H33" s="190"/>
      <c r="I33" s="190"/>
      <c r="J33" s="7" t="s">
        <v>37</v>
      </c>
    </row>
    <row r="34" spans="1:10" ht="27.65" customHeight="1" x14ac:dyDescent="0.25">
      <c r="A34" s="8" t="s">
        <v>4</v>
      </c>
      <c r="B34" s="174" t="s">
        <v>38</v>
      </c>
      <c r="C34" s="174"/>
      <c r="D34" s="174"/>
      <c r="E34" s="174"/>
      <c r="F34" s="174"/>
      <c r="G34" s="174"/>
      <c r="H34" s="174"/>
      <c r="I34" s="9">
        <v>8.3299999999999999E-2</v>
      </c>
      <c r="J34" s="10">
        <f>ROUND($J$29*I34,2)</f>
        <v>136.34</v>
      </c>
    </row>
    <row r="35" spans="1:10" ht="36.25" customHeight="1" x14ac:dyDescent="0.25">
      <c r="A35" s="8" t="s">
        <v>6</v>
      </c>
      <c r="B35" s="191" t="s">
        <v>39</v>
      </c>
      <c r="C35" s="191"/>
      <c r="D35" s="191"/>
      <c r="E35" s="191"/>
      <c r="F35" s="191"/>
      <c r="G35" s="191"/>
      <c r="H35" s="191"/>
      <c r="I35" s="11">
        <v>3.0249999999999999E-2</v>
      </c>
      <c r="J35" s="10">
        <f>ROUND($J$29*I35,2)</f>
        <v>49.51</v>
      </c>
    </row>
    <row r="36" spans="1:10" ht="13" x14ac:dyDescent="0.25">
      <c r="A36" s="192" t="s">
        <v>40</v>
      </c>
      <c r="B36" s="192"/>
      <c r="C36" s="192"/>
      <c r="D36" s="192"/>
      <c r="E36" s="192"/>
      <c r="F36" s="192"/>
      <c r="G36" s="192"/>
      <c r="H36" s="192"/>
      <c r="I36" s="192"/>
      <c r="J36" s="105">
        <f>SUM(J34+J35)</f>
        <v>185.85</v>
      </c>
    </row>
    <row r="37" spans="1:10" ht="13" x14ac:dyDescent="0.3">
      <c r="A37" s="12" t="s">
        <v>9</v>
      </c>
      <c r="B37" s="185" t="s">
        <v>41</v>
      </c>
      <c r="C37" s="185"/>
      <c r="D37" s="185"/>
      <c r="E37" s="185"/>
      <c r="F37" s="185"/>
      <c r="G37" s="185"/>
      <c r="H37" s="185"/>
      <c r="I37" s="185"/>
      <c r="J37" s="13">
        <f>ROUND(I50*J36,2)</f>
        <v>68.39</v>
      </c>
    </row>
    <row r="38" spans="1:10" ht="13" x14ac:dyDescent="0.25">
      <c r="A38" s="186" t="s">
        <v>40</v>
      </c>
      <c r="B38" s="186"/>
      <c r="C38" s="186"/>
      <c r="D38" s="186"/>
      <c r="E38" s="186"/>
      <c r="F38" s="186"/>
      <c r="G38" s="186"/>
      <c r="H38" s="186"/>
      <c r="I38" s="186"/>
      <c r="J38" s="14">
        <f>J36+J37</f>
        <v>254.24</v>
      </c>
    </row>
    <row r="39" spans="1:10" ht="13" x14ac:dyDescent="0.25">
      <c r="A39" s="177"/>
      <c r="B39" s="177"/>
      <c r="C39" s="177"/>
      <c r="D39" s="177"/>
      <c r="E39" s="177"/>
      <c r="F39" s="177"/>
      <c r="G39" s="177"/>
      <c r="H39" s="177"/>
      <c r="I39" s="177"/>
      <c r="J39" s="177"/>
    </row>
    <row r="40" spans="1:10" ht="30.4" customHeight="1" x14ac:dyDescent="0.25">
      <c r="A40" s="187" t="s">
        <v>42</v>
      </c>
      <c r="B40" s="187"/>
      <c r="C40" s="187"/>
      <c r="D40" s="187"/>
      <c r="E40" s="187"/>
      <c r="F40" s="187"/>
      <c r="G40" s="187"/>
      <c r="H40" s="187"/>
      <c r="I40" s="187"/>
      <c r="J40" s="187"/>
    </row>
    <row r="41" spans="1:10" ht="30.4" customHeight="1" x14ac:dyDescent="0.25">
      <c r="A41" s="104" t="s">
        <v>43</v>
      </c>
      <c r="B41" s="188" t="s">
        <v>44</v>
      </c>
      <c r="C41" s="188"/>
      <c r="D41" s="188"/>
      <c r="E41" s="188"/>
      <c r="F41" s="188"/>
      <c r="G41" s="188"/>
      <c r="H41" s="188"/>
      <c r="I41" s="167" t="s">
        <v>45</v>
      </c>
      <c r="J41" s="103" t="s">
        <v>46</v>
      </c>
    </row>
    <row r="42" spans="1:10" ht="13" x14ac:dyDescent="0.25">
      <c r="A42" s="8" t="s">
        <v>4</v>
      </c>
      <c r="B42" s="185" t="s">
        <v>47</v>
      </c>
      <c r="C42" s="185"/>
      <c r="D42" s="185"/>
      <c r="E42" s="185"/>
      <c r="F42" s="185"/>
      <c r="G42" s="185"/>
      <c r="H42" s="185"/>
      <c r="I42" s="15">
        <v>0.2</v>
      </c>
      <c r="J42" s="16">
        <f t="shared" ref="J42:J49" si="0">ROUND($J$29*I42,2)</f>
        <v>327.36</v>
      </c>
    </row>
    <row r="43" spans="1:10" ht="13" x14ac:dyDescent="0.25">
      <c r="A43" s="8" t="s">
        <v>6</v>
      </c>
      <c r="B43" s="185" t="s">
        <v>48</v>
      </c>
      <c r="C43" s="185"/>
      <c r="D43" s="185"/>
      <c r="E43" s="185"/>
      <c r="F43" s="185"/>
      <c r="G43" s="185"/>
      <c r="H43" s="185"/>
      <c r="I43" s="15">
        <v>2.5000000000000001E-2</v>
      </c>
      <c r="J43" s="16">
        <f t="shared" si="0"/>
        <v>40.92</v>
      </c>
    </row>
    <row r="44" spans="1:10" ht="20.25" customHeight="1" x14ac:dyDescent="0.25">
      <c r="A44" s="8" t="s">
        <v>9</v>
      </c>
      <c r="B44" s="174" t="s">
        <v>49</v>
      </c>
      <c r="C44" s="174"/>
      <c r="D44" s="174"/>
      <c r="E44" s="17" t="s">
        <v>50</v>
      </c>
      <c r="F44" s="18">
        <v>0.03</v>
      </c>
      <c r="G44" s="17" t="s">
        <v>51</v>
      </c>
      <c r="H44" s="19">
        <v>1</v>
      </c>
      <c r="I44" s="169">
        <v>0.03</v>
      </c>
      <c r="J44" s="16">
        <f t="shared" si="0"/>
        <v>49.1</v>
      </c>
    </row>
    <row r="45" spans="1:10" ht="13" x14ac:dyDescent="0.25">
      <c r="A45" s="8" t="s">
        <v>11</v>
      </c>
      <c r="B45" s="185" t="s">
        <v>52</v>
      </c>
      <c r="C45" s="185"/>
      <c r="D45" s="185"/>
      <c r="E45" s="185"/>
      <c r="F45" s="185"/>
      <c r="G45" s="185"/>
      <c r="H45" s="185"/>
      <c r="I45" s="15">
        <v>1.4999999999999999E-2</v>
      </c>
      <c r="J45" s="16">
        <f t="shared" si="0"/>
        <v>24.55</v>
      </c>
    </row>
    <row r="46" spans="1:10" ht="13" x14ac:dyDescent="0.25">
      <c r="A46" s="8" t="s">
        <v>29</v>
      </c>
      <c r="B46" s="185" t="s">
        <v>53</v>
      </c>
      <c r="C46" s="185"/>
      <c r="D46" s="185"/>
      <c r="E46" s="185"/>
      <c r="F46" s="185"/>
      <c r="G46" s="185"/>
      <c r="H46" s="185"/>
      <c r="I46" s="15">
        <v>0.01</v>
      </c>
      <c r="J46" s="16">
        <f t="shared" si="0"/>
        <v>16.37</v>
      </c>
    </row>
    <row r="47" spans="1:10" ht="13" x14ac:dyDescent="0.25">
      <c r="A47" s="8" t="s">
        <v>54</v>
      </c>
      <c r="B47" s="185" t="s">
        <v>55</v>
      </c>
      <c r="C47" s="185"/>
      <c r="D47" s="185"/>
      <c r="E47" s="185"/>
      <c r="F47" s="185"/>
      <c r="G47" s="185"/>
      <c r="H47" s="185"/>
      <c r="I47" s="15">
        <v>6.0000000000000001E-3</v>
      </c>
      <c r="J47" s="16">
        <f t="shared" si="0"/>
        <v>9.82</v>
      </c>
    </row>
    <row r="48" spans="1:10" ht="13" x14ac:dyDescent="0.25">
      <c r="A48" s="8" t="s">
        <v>56</v>
      </c>
      <c r="B48" s="185" t="s">
        <v>57</v>
      </c>
      <c r="C48" s="185"/>
      <c r="D48" s="185"/>
      <c r="E48" s="185"/>
      <c r="F48" s="185"/>
      <c r="G48" s="185"/>
      <c r="H48" s="185"/>
      <c r="I48" s="15">
        <v>2E-3</v>
      </c>
      <c r="J48" s="16">
        <f t="shared" si="0"/>
        <v>3.27</v>
      </c>
    </row>
    <row r="49" spans="1:10" ht="13" x14ac:dyDescent="0.25">
      <c r="A49" s="8" t="s">
        <v>58</v>
      </c>
      <c r="B49" s="185" t="s">
        <v>59</v>
      </c>
      <c r="C49" s="185"/>
      <c r="D49" s="185"/>
      <c r="E49" s="185"/>
      <c r="F49" s="185"/>
      <c r="G49" s="185"/>
      <c r="H49" s="185"/>
      <c r="I49" s="15">
        <v>0.08</v>
      </c>
      <c r="J49" s="16">
        <f t="shared" si="0"/>
        <v>130.94</v>
      </c>
    </row>
    <row r="50" spans="1:10" ht="13" x14ac:dyDescent="0.25">
      <c r="A50" s="186" t="s">
        <v>40</v>
      </c>
      <c r="B50" s="186"/>
      <c r="C50" s="186"/>
      <c r="D50" s="186"/>
      <c r="E50" s="186"/>
      <c r="F50" s="186"/>
      <c r="G50" s="186"/>
      <c r="H50" s="186"/>
      <c r="I50" s="168">
        <f>SUM(I42:I49)</f>
        <v>0.36800000000000005</v>
      </c>
      <c r="J50" s="14">
        <f>SUM(J42:J49)</f>
        <v>602.33000000000004</v>
      </c>
    </row>
    <row r="51" spans="1:10" ht="13" x14ac:dyDescent="0.25">
      <c r="A51" s="177"/>
      <c r="B51" s="177"/>
      <c r="C51" s="177"/>
      <c r="D51" s="177"/>
      <c r="E51" s="177"/>
      <c r="F51" s="177"/>
      <c r="G51" s="177"/>
      <c r="H51" s="177"/>
      <c r="I51" s="177"/>
      <c r="J51" s="177"/>
    </row>
    <row r="52" spans="1:10" ht="16.149999999999999" customHeight="1" x14ac:dyDescent="0.25">
      <c r="A52" s="187" t="s">
        <v>60</v>
      </c>
      <c r="B52" s="187"/>
      <c r="C52" s="187"/>
      <c r="D52" s="187"/>
      <c r="E52" s="187"/>
      <c r="F52" s="187"/>
      <c r="G52" s="187"/>
      <c r="H52" s="187"/>
      <c r="I52" s="187"/>
      <c r="J52" s="187"/>
    </row>
    <row r="53" spans="1:10" ht="16.149999999999999" customHeight="1" x14ac:dyDescent="0.25">
      <c r="A53" s="104" t="s">
        <v>61</v>
      </c>
      <c r="B53" s="188" t="s">
        <v>62</v>
      </c>
      <c r="C53" s="188"/>
      <c r="D53" s="188"/>
      <c r="E53" s="188"/>
      <c r="F53" s="188"/>
      <c r="G53" s="188"/>
      <c r="H53" s="188"/>
      <c r="I53" s="188"/>
      <c r="J53" s="103" t="s">
        <v>37</v>
      </c>
    </row>
    <row r="54" spans="1:10" ht="13" x14ac:dyDescent="0.25">
      <c r="A54" s="8" t="s">
        <v>4</v>
      </c>
      <c r="B54" s="185" t="s">
        <v>193</v>
      </c>
      <c r="C54" s="185"/>
      <c r="D54" s="185"/>
      <c r="E54" s="185"/>
      <c r="F54" s="185"/>
      <c r="G54" s="185"/>
      <c r="H54" s="185"/>
      <c r="I54" s="185"/>
      <c r="J54" s="115">
        <f>IF(ROUND((I57*I55*I56)-(J23*0.06),2)&lt;0,0,ROUND((I57*I55*I56)-(J23*0.06),2))*1+(I55*I56*21.726-0.06*J23)*0</f>
        <v>99.79</v>
      </c>
    </row>
    <row r="55" spans="1:10" ht="13" x14ac:dyDescent="0.25">
      <c r="A55" s="8"/>
      <c r="B55" s="194" t="s">
        <v>216</v>
      </c>
      <c r="C55" s="194"/>
      <c r="D55" s="194"/>
      <c r="E55" s="194"/>
      <c r="F55" s="194"/>
      <c r="G55" s="194"/>
      <c r="H55" s="194"/>
      <c r="I55" s="20">
        <v>4.5</v>
      </c>
      <c r="J55" s="130" t="s">
        <v>63</v>
      </c>
    </row>
    <row r="56" spans="1:10" ht="13" x14ac:dyDescent="0.25">
      <c r="A56" s="8"/>
      <c r="B56" s="194" t="s">
        <v>217</v>
      </c>
      <c r="C56" s="194"/>
      <c r="D56" s="194"/>
      <c r="E56" s="194"/>
      <c r="F56" s="194"/>
      <c r="G56" s="194"/>
      <c r="H56" s="194"/>
      <c r="I56" s="21">
        <v>2</v>
      </c>
      <c r="J56" s="130" t="s">
        <v>63</v>
      </c>
    </row>
    <row r="57" spans="1:10" ht="13" x14ac:dyDescent="0.25">
      <c r="A57" s="8"/>
      <c r="B57" s="194" t="s">
        <v>218</v>
      </c>
      <c r="C57" s="194"/>
      <c r="D57" s="194"/>
      <c r="E57" s="194"/>
      <c r="F57" s="194"/>
      <c r="G57" s="194"/>
      <c r="H57" s="194"/>
      <c r="I57" s="22">
        <v>22</v>
      </c>
      <c r="J57" s="130" t="s">
        <v>63</v>
      </c>
    </row>
    <row r="58" spans="1:10" ht="13" x14ac:dyDescent="0.25">
      <c r="A58" s="8" t="s">
        <v>6</v>
      </c>
      <c r="B58" s="185" t="s">
        <v>197</v>
      </c>
      <c r="C58" s="185"/>
      <c r="D58" s="185"/>
      <c r="E58" s="185"/>
      <c r="F58" s="185"/>
      <c r="G58" s="185"/>
      <c r="H58" s="185"/>
      <c r="I58" s="185"/>
      <c r="J58" s="16">
        <f>ROUND(I60*I59*(1-0.18),2)*1+ROUND(21.726*6*(1-0.18),2)*0</f>
        <v>0</v>
      </c>
    </row>
    <row r="59" spans="1:10" ht="13" x14ac:dyDescent="0.25">
      <c r="A59" s="8"/>
      <c r="B59" s="194" t="s">
        <v>307</v>
      </c>
      <c r="C59" s="194"/>
      <c r="D59" s="194"/>
      <c r="E59" s="194"/>
      <c r="F59" s="194"/>
      <c r="G59" s="194"/>
      <c r="H59" s="194"/>
      <c r="I59" s="20">
        <v>0</v>
      </c>
      <c r="J59" s="108" t="s">
        <v>63</v>
      </c>
    </row>
    <row r="60" spans="1:10" ht="13" x14ac:dyDescent="0.25">
      <c r="A60" s="23"/>
      <c r="B60" s="194" t="s">
        <v>219</v>
      </c>
      <c r="C60" s="194"/>
      <c r="D60" s="194"/>
      <c r="E60" s="194"/>
      <c r="F60" s="194"/>
      <c r="G60" s="194"/>
      <c r="H60" s="194"/>
      <c r="I60" s="24">
        <v>22</v>
      </c>
      <c r="J60" s="130" t="s">
        <v>63</v>
      </c>
    </row>
    <row r="61" spans="1:10" ht="27.65" customHeight="1" x14ac:dyDescent="0.25">
      <c r="A61" s="8" t="s">
        <v>9</v>
      </c>
      <c r="B61" s="193" t="s">
        <v>202</v>
      </c>
      <c r="C61" s="193"/>
      <c r="D61" s="193"/>
      <c r="E61" s="193"/>
      <c r="F61" s="193"/>
      <c r="G61" s="193"/>
      <c r="H61" s="193"/>
      <c r="I61" s="193"/>
      <c r="J61" s="16">
        <v>0</v>
      </c>
    </row>
    <row r="62" spans="1:10" ht="27.65" customHeight="1" x14ac:dyDescent="0.25">
      <c r="A62" s="8" t="s">
        <v>11</v>
      </c>
      <c r="B62" s="174" t="s">
        <v>196</v>
      </c>
      <c r="C62" s="174"/>
      <c r="D62" s="174"/>
      <c r="E62" s="174"/>
      <c r="F62" s="174"/>
      <c r="G62" s="174"/>
      <c r="H62" s="174"/>
      <c r="I62" s="174"/>
      <c r="J62" s="25">
        <v>32.5</v>
      </c>
    </row>
    <row r="63" spans="1:10" ht="13" x14ac:dyDescent="0.25">
      <c r="A63" s="186" t="s">
        <v>32</v>
      </c>
      <c r="B63" s="186"/>
      <c r="C63" s="186"/>
      <c r="D63" s="186"/>
      <c r="E63" s="186"/>
      <c r="F63" s="186"/>
      <c r="G63" s="186"/>
      <c r="H63" s="186"/>
      <c r="I63" s="186"/>
      <c r="J63" s="14">
        <f>SUM(J54:J62)</f>
        <v>132.29000000000002</v>
      </c>
    </row>
    <row r="64" spans="1:10" ht="13" x14ac:dyDescent="0.25">
      <c r="A64" s="177"/>
      <c r="B64" s="177"/>
      <c r="C64" s="177"/>
      <c r="D64" s="177"/>
      <c r="E64" s="177"/>
      <c r="F64" s="177"/>
      <c r="G64" s="177"/>
      <c r="H64" s="177"/>
      <c r="I64" s="177"/>
      <c r="J64" s="177"/>
    </row>
    <row r="65" spans="1:13" ht="16.149999999999999" customHeight="1" x14ac:dyDescent="0.25">
      <c r="A65" s="187" t="s">
        <v>64</v>
      </c>
      <c r="B65" s="187"/>
      <c r="C65" s="187"/>
      <c r="D65" s="187"/>
      <c r="E65" s="187"/>
      <c r="F65" s="187"/>
      <c r="G65" s="187"/>
      <c r="H65" s="187"/>
      <c r="I65" s="187"/>
      <c r="J65" s="187"/>
    </row>
    <row r="66" spans="1:13" ht="16.149999999999999" customHeight="1" x14ac:dyDescent="0.25">
      <c r="A66" s="103">
        <v>2</v>
      </c>
      <c r="B66" s="183" t="s">
        <v>65</v>
      </c>
      <c r="C66" s="183"/>
      <c r="D66" s="183"/>
      <c r="E66" s="183"/>
      <c r="F66" s="183"/>
      <c r="G66" s="183"/>
      <c r="H66" s="183"/>
      <c r="I66" s="183"/>
      <c r="J66" s="103" t="s">
        <v>37</v>
      </c>
    </row>
    <row r="67" spans="1:13" ht="14.65" customHeight="1" x14ac:dyDescent="0.25">
      <c r="A67" s="1" t="s">
        <v>35</v>
      </c>
      <c r="B67" s="1"/>
      <c r="C67" s="174" t="s">
        <v>66</v>
      </c>
      <c r="D67" s="174"/>
      <c r="E67" s="174"/>
      <c r="F67" s="174"/>
      <c r="G67" s="174"/>
      <c r="H67" s="174"/>
      <c r="I67" s="174"/>
      <c r="J67" s="26">
        <f>J38</f>
        <v>254.24</v>
      </c>
    </row>
    <row r="68" spans="1:13" ht="14.65" customHeight="1" x14ac:dyDescent="0.25">
      <c r="A68" s="1" t="s">
        <v>43</v>
      </c>
      <c r="B68" s="1"/>
      <c r="C68" s="174" t="s">
        <v>44</v>
      </c>
      <c r="D68" s="174"/>
      <c r="E68" s="174"/>
      <c r="F68" s="174"/>
      <c r="G68" s="174"/>
      <c r="H68" s="174"/>
      <c r="I68" s="174"/>
      <c r="J68" s="26">
        <f>J50</f>
        <v>602.33000000000004</v>
      </c>
    </row>
    <row r="69" spans="1:13" ht="14.65" customHeight="1" x14ac:dyDescent="0.25">
      <c r="A69" s="1" t="s">
        <v>61</v>
      </c>
      <c r="B69" s="1"/>
      <c r="C69" s="174" t="s">
        <v>62</v>
      </c>
      <c r="D69" s="174"/>
      <c r="E69" s="174"/>
      <c r="F69" s="174"/>
      <c r="G69" s="174"/>
      <c r="H69" s="174"/>
      <c r="I69" s="174"/>
      <c r="J69" s="146">
        <f>J63</f>
        <v>132.29000000000002</v>
      </c>
    </row>
    <row r="70" spans="1:13" ht="14.65" customHeight="1" x14ac:dyDescent="0.25">
      <c r="A70" s="184" t="s">
        <v>40</v>
      </c>
      <c r="B70" s="184"/>
      <c r="C70" s="184"/>
      <c r="D70" s="184"/>
      <c r="E70" s="184"/>
      <c r="F70" s="184"/>
      <c r="G70" s="184"/>
      <c r="H70" s="184"/>
      <c r="I70" s="184"/>
      <c r="J70" s="27">
        <f>SUM(J67+J68+J69)</f>
        <v>988.86000000000013</v>
      </c>
    </row>
    <row r="71" spans="1:13" ht="13.5" thickBot="1" x14ac:dyDescent="0.3">
      <c r="A71" s="177"/>
      <c r="B71" s="177"/>
      <c r="C71" s="177"/>
      <c r="D71" s="177"/>
      <c r="E71" s="177"/>
      <c r="F71" s="177"/>
      <c r="G71" s="177"/>
      <c r="H71" s="177"/>
      <c r="I71" s="177"/>
      <c r="J71" s="177"/>
    </row>
    <row r="72" spans="1:13" ht="16.149999999999999" customHeight="1" thickBot="1" x14ac:dyDescent="0.3">
      <c r="A72" s="187" t="s">
        <v>67</v>
      </c>
      <c r="B72" s="187"/>
      <c r="C72" s="187"/>
      <c r="D72" s="187"/>
      <c r="E72" s="187"/>
      <c r="F72" s="187"/>
      <c r="G72" s="187"/>
      <c r="H72" s="187"/>
      <c r="I72" s="187"/>
      <c r="J72" s="187"/>
      <c r="L72" s="222" t="s">
        <v>68</v>
      </c>
      <c r="M72" s="223"/>
    </row>
    <row r="73" spans="1:13" ht="16.149999999999999" customHeight="1" thickBot="1" x14ac:dyDescent="0.3">
      <c r="A73" s="104">
        <v>3</v>
      </c>
      <c r="B73" s="183" t="s">
        <v>69</v>
      </c>
      <c r="C73" s="183"/>
      <c r="D73" s="183"/>
      <c r="E73" s="183"/>
      <c r="F73" s="183"/>
      <c r="G73" s="183"/>
      <c r="H73" s="183"/>
      <c r="I73" s="183"/>
      <c r="J73" s="104" t="s">
        <v>70</v>
      </c>
      <c r="L73" s="95" t="s">
        <v>71</v>
      </c>
      <c r="M73" s="95" t="s">
        <v>72</v>
      </c>
    </row>
    <row r="74" spans="1:13" ht="46.5" customHeight="1" x14ac:dyDescent="0.25">
      <c r="A74" s="8" t="s">
        <v>4</v>
      </c>
      <c r="B74" s="174" t="s">
        <v>73</v>
      </c>
      <c r="C74" s="174"/>
      <c r="D74" s="174"/>
      <c r="E74" s="174"/>
      <c r="F74" s="174"/>
      <c r="G74" s="174"/>
      <c r="H74" s="174"/>
      <c r="I74" s="174"/>
      <c r="J74" s="115">
        <f>ROUND((($J$29/12)+($J$34/12)+($J$29/12/12)+($J$35/12))*(30/30)*0.05,2)</f>
        <v>8.16</v>
      </c>
      <c r="L74" s="96" t="s">
        <v>74</v>
      </c>
      <c r="M74" s="96" t="s">
        <v>75</v>
      </c>
    </row>
    <row r="75" spans="1:13" ht="14.65" customHeight="1" thickBot="1" x14ac:dyDescent="0.3">
      <c r="A75" s="8" t="s">
        <v>6</v>
      </c>
      <c r="B75" s="174" t="s">
        <v>76</v>
      </c>
      <c r="C75" s="174"/>
      <c r="D75" s="174"/>
      <c r="E75" s="174"/>
      <c r="F75" s="174"/>
      <c r="G75" s="174"/>
      <c r="H75" s="174"/>
      <c r="I75" s="174"/>
      <c r="J75" s="16">
        <f>ROUND($J$74*I49,2)</f>
        <v>0.65</v>
      </c>
      <c r="L75" s="97"/>
      <c r="M75" s="97"/>
    </row>
    <row r="76" spans="1:13" ht="36.25" customHeight="1" thickBot="1" x14ac:dyDescent="0.3">
      <c r="A76" s="8" t="s">
        <v>9</v>
      </c>
      <c r="B76" s="174" t="s">
        <v>303</v>
      </c>
      <c r="C76" s="174"/>
      <c r="D76" s="174"/>
      <c r="E76" s="174"/>
      <c r="F76" s="174"/>
      <c r="G76" s="174"/>
      <c r="H76" s="174"/>
      <c r="I76" s="28">
        <v>1.9E-3</v>
      </c>
      <c r="J76" s="16">
        <f>ROUND($J$29*I76,2)</f>
        <v>3.11</v>
      </c>
      <c r="K76">
        <v>3.26</v>
      </c>
      <c r="L76" s="98" t="s">
        <v>77</v>
      </c>
      <c r="M76" s="98" t="s">
        <v>78</v>
      </c>
    </row>
    <row r="77" spans="1:13" s="147" customFormat="1" ht="27.75" customHeight="1" x14ac:dyDescent="0.25">
      <c r="A77" s="112" t="s">
        <v>11</v>
      </c>
      <c r="B77" s="195" t="s">
        <v>199</v>
      </c>
      <c r="C77" s="196"/>
      <c r="D77" s="196"/>
      <c r="E77" s="196"/>
      <c r="F77" s="196"/>
      <c r="G77" s="196"/>
      <c r="H77" s="196"/>
      <c r="I77" s="197"/>
      <c r="J77" s="16">
        <f>(J29/30*7)/12*0.9</f>
        <v>28.643825</v>
      </c>
      <c r="L77" s="148"/>
      <c r="M77" s="148"/>
    </row>
    <row r="78" spans="1:13" ht="14.9" customHeight="1" x14ac:dyDescent="0.25">
      <c r="A78" s="8" t="s">
        <v>29</v>
      </c>
      <c r="B78" s="174" t="s">
        <v>79</v>
      </c>
      <c r="C78" s="174"/>
      <c r="D78" s="174"/>
      <c r="E78" s="174"/>
      <c r="F78" s="174"/>
      <c r="G78" s="174"/>
      <c r="H78" s="174"/>
      <c r="I78" s="174"/>
      <c r="J78" s="16">
        <f>ROUND($I$50*J77,2)</f>
        <v>10.54</v>
      </c>
      <c r="L78" s="99" t="s">
        <v>80</v>
      </c>
      <c r="M78" s="99" t="s">
        <v>81</v>
      </c>
    </row>
    <row r="79" spans="1:13" ht="36.25" customHeight="1" thickBot="1" x14ac:dyDescent="0.3">
      <c r="A79" s="8" t="s">
        <v>54</v>
      </c>
      <c r="B79" s="174" t="s">
        <v>223</v>
      </c>
      <c r="C79" s="174"/>
      <c r="D79" s="174"/>
      <c r="E79" s="174"/>
      <c r="F79" s="174"/>
      <c r="G79" s="174"/>
      <c r="H79" s="174"/>
      <c r="I79" s="28">
        <v>3.8100000000000002E-2</v>
      </c>
      <c r="J79" s="16">
        <f>ROUND($J$29*I79,2)</f>
        <v>62.36</v>
      </c>
      <c r="K79">
        <v>64.680000000000007</v>
      </c>
      <c r="L79" s="97"/>
      <c r="M79" s="97"/>
    </row>
    <row r="80" spans="1:13" ht="13.5" thickBot="1" x14ac:dyDescent="0.3">
      <c r="A80" s="186" t="s">
        <v>40</v>
      </c>
      <c r="B80" s="186"/>
      <c r="C80" s="186"/>
      <c r="D80" s="186"/>
      <c r="E80" s="186"/>
      <c r="F80" s="186"/>
      <c r="G80" s="186"/>
      <c r="H80" s="186"/>
      <c r="I80" s="186"/>
      <c r="J80" s="14">
        <f>SUM(J74:J79)</f>
        <v>113.463825</v>
      </c>
      <c r="L80" s="98" t="s">
        <v>82</v>
      </c>
      <c r="M80" s="98" t="s">
        <v>83</v>
      </c>
    </row>
    <row r="81" spans="1:13" ht="13.5" thickBot="1" x14ac:dyDescent="0.3">
      <c r="A81" s="177"/>
      <c r="B81" s="177"/>
      <c r="C81" s="177"/>
      <c r="D81" s="177"/>
      <c r="E81" s="177"/>
      <c r="F81" s="177"/>
      <c r="G81" s="177"/>
      <c r="H81" s="177"/>
      <c r="I81" s="177"/>
      <c r="J81" s="177"/>
      <c r="L81" s="100"/>
      <c r="M81" s="100"/>
    </row>
    <row r="82" spans="1:13" ht="16.149999999999999" customHeight="1" thickBot="1" x14ac:dyDescent="0.3">
      <c r="A82" s="187" t="s">
        <v>84</v>
      </c>
      <c r="B82" s="187"/>
      <c r="C82" s="187"/>
      <c r="D82" s="187"/>
      <c r="E82" s="187"/>
      <c r="F82" s="187"/>
      <c r="G82" s="187"/>
      <c r="H82" s="187"/>
      <c r="I82" s="187"/>
      <c r="J82" s="187"/>
      <c r="L82" s="101" t="s">
        <v>85</v>
      </c>
      <c r="M82" s="101" t="s">
        <v>86</v>
      </c>
    </row>
    <row r="83" spans="1:13" ht="28" customHeight="1" x14ac:dyDescent="0.25">
      <c r="A83" s="199" t="s">
        <v>87</v>
      </c>
      <c r="B83" s="199"/>
      <c r="C83" s="199"/>
      <c r="D83" s="199"/>
      <c r="E83" s="199"/>
      <c r="F83" s="199"/>
      <c r="G83" s="199"/>
      <c r="H83" s="199"/>
      <c r="I83" s="199"/>
      <c r="J83" s="29">
        <f>J86+J29+J34+J35</f>
        <v>1971.1799999999998</v>
      </c>
    </row>
    <row r="84" spans="1:13" ht="14.65" customHeight="1" x14ac:dyDescent="0.25">
      <c r="A84" s="200"/>
      <c r="B84" s="200"/>
      <c r="C84" s="200"/>
      <c r="D84" s="200"/>
      <c r="E84" s="200"/>
      <c r="F84" s="200"/>
      <c r="G84" s="200"/>
      <c r="H84" s="200"/>
      <c r="I84" s="200"/>
      <c r="J84" s="200"/>
    </row>
    <row r="85" spans="1:13" ht="14" x14ac:dyDescent="0.3">
      <c r="A85" s="30" t="s">
        <v>88</v>
      </c>
      <c r="B85" s="188" t="s">
        <v>89</v>
      </c>
      <c r="C85" s="188"/>
      <c r="D85" s="188"/>
      <c r="E85" s="188"/>
      <c r="F85" s="188"/>
      <c r="G85" s="188"/>
      <c r="H85" s="188"/>
      <c r="I85" s="188"/>
      <c r="J85" s="30" t="s">
        <v>37</v>
      </c>
    </row>
    <row r="86" spans="1:13" ht="12.75" customHeight="1" x14ac:dyDescent="0.3">
      <c r="A86" s="12" t="s">
        <v>4</v>
      </c>
      <c r="B86" s="174" t="s">
        <v>184</v>
      </c>
      <c r="C86" s="174"/>
      <c r="D86" s="174"/>
      <c r="E86" s="174"/>
      <c r="F86" s="174"/>
      <c r="G86" s="174"/>
      <c r="H86" s="174"/>
      <c r="I86" s="11">
        <v>9.0749999999999997E-2</v>
      </c>
      <c r="J86" s="16">
        <f>ROUND(($J$29*I86),2)</f>
        <v>148.54</v>
      </c>
    </row>
    <row r="87" spans="1:13" ht="13" x14ac:dyDescent="0.3">
      <c r="A87" s="12" t="s">
        <v>6</v>
      </c>
      <c r="B87" s="198" t="s">
        <v>194</v>
      </c>
      <c r="C87" s="198"/>
      <c r="D87" s="198"/>
      <c r="E87" s="198"/>
      <c r="F87" s="198"/>
      <c r="G87" s="198"/>
      <c r="H87" s="198"/>
      <c r="I87" s="198"/>
      <c r="J87" s="32">
        <f>ROUND((($J$83/30)*2.96)/12,2)</f>
        <v>16.21</v>
      </c>
    </row>
    <row r="88" spans="1:13" ht="13" x14ac:dyDescent="0.3">
      <c r="A88" s="12" t="s">
        <v>9</v>
      </c>
      <c r="B88" s="185" t="s">
        <v>186</v>
      </c>
      <c r="C88" s="185"/>
      <c r="D88" s="185"/>
      <c r="E88" s="185"/>
      <c r="F88" s="185"/>
      <c r="G88" s="185"/>
      <c r="H88" s="185"/>
      <c r="I88" s="185"/>
      <c r="J88" s="32">
        <f>ROUND((($J$83/30)*5)/12*0.015,2)</f>
        <v>0.41</v>
      </c>
    </row>
    <row r="89" spans="1:13" ht="13" x14ac:dyDescent="0.3">
      <c r="A89" s="12" t="s">
        <v>11</v>
      </c>
      <c r="B89" s="185" t="s">
        <v>185</v>
      </c>
      <c r="C89" s="185"/>
      <c r="D89" s="185"/>
      <c r="E89" s="185"/>
      <c r="F89" s="185"/>
      <c r="G89" s="185"/>
      <c r="H89" s="185"/>
      <c r="I89" s="185"/>
      <c r="J89" s="13">
        <f>ROUND(((($J$83/30)*15)/12)*0.0078,2)</f>
        <v>0.64</v>
      </c>
    </row>
    <row r="90" spans="1:13" ht="13" x14ac:dyDescent="0.3">
      <c r="A90" s="12" t="s">
        <v>29</v>
      </c>
      <c r="B90" s="185" t="s">
        <v>296</v>
      </c>
      <c r="C90" s="185"/>
      <c r="D90" s="185"/>
      <c r="E90" s="185"/>
      <c r="F90" s="185"/>
      <c r="G90" s="185"/>
      <c r="H90" s="185"/>
      <c r="I90" s="185"/>
      <c r="J90" s="16">
        <f>ROUND(((($J$29+$J$29/3)*4/12)/12)*0.01,2)</f>
        <v>0.61</v>
      </c>
    </row>
    <row r="91" spans="1:13" ht="13" x14ac:dyDescent="0.3">
      <c r="A91" s="33" t="s">
        <v>54</v>
      </c>
      <c r="B91" s="203" t="s">
        <v>203</v>
      </c>
      <c r="C91" s="203"/>
      <c r="D91" s="203"/>
      <c r="E91" s="203"/>
      <c r="F91" s="203"/>
      <c r="G91" s="203"/>
      <c r="H91" s="203"/>
      <c r="I91" s="203"/>
      <c r="J91" s="13">
        <f>ROUND(((($J$83/30)*5)/12),2)</f>
        <v>27.38</v>
      </c>
    </row>
    <row r="92" spans="1:13" ht="13" x14ac:dyDescent="0.3">
      <c r="A92" s="186" t="s">
        <v>40</v>
      </c>
      <c r="B92" s="186"/>
      <c r="C92" s="186"/>
      <c r="D92" s="186"/>
      <c r="E92" s="186"/>
      <c r="F92" s="186"/>
      <c r="G92" s="186"/>
      <c r="H92" s="186"/>
      <c r="I92" s="186"/>
      <c r="J92" s="34">
        <f>SUM(J86:J91)</f>
        <v>193.79</v>
      </c>
    </row>
    <row r="93" spans="1:13" ht="14.65" customHeight="1" x14ac:dyDescent="0.3">
      <c r="A93" s="12" t="s">
        <v>56</v>
      </c>
      <c r="B93" s="185" t="s">
        <v>90</v>
      </c>
      <c r="C93" s="185"/>
      <c r="D93" s="185"/>
      <c r="E93" s="185"/>
      <c r="F93" s="185"/>
      <c r="G93" s="185"/>
      <c r="H93" s="185"/>
      <c r="I93" s="185"/>
      <c r="J93" s="13">
        <f>ROUND(I50*J92,2)</f>
        <v>71.31</v>
      </c>
    </row>
    <row r="94" spans="1:13" ht="13" x14ac:dyDescent="0.25">
      <c r="A94" s="186" t="s">
        <v>40</v>
      </c>
      <c r="B94" s="186"/>
      <c r="C94" s="186"/>
      <c r="D94" s="186"/>
      <c r="E94" s="186"/>
      <c r="F94" s="186"/>
      <c r="G94" s="186"/>
      <c r="H94" s="186"/>
      <c r="I94" s="186"/>
      <c r="J94" s="14">
        <f>SUM(J92:J93)</f>
        <v>265.10000000000002</v>
      </c>
    </row>
    <row r="95" spans="1:13" ht="16.149999999999999" customHeight="1" x14ac:dyDescent="0.25">
      <c r="A95" s="187" t="s">
        <v>187</v>
      </c>
      <c r="B95" s="187"/>
      <c r="C95" s="187"/>
      <c r="D95" s="187"/>
      <c r="E95" s="187"/>
      <c r="F95" s="187"/>
      <c r="G95" s="187"/>
      <c r="H95" s="187"/>
      <c r="I95" s="187"/>
      <c r="J95" s="187"/>
    </row>
    <row r="96" spans="1:13" ht="14" x14ac:dyDescent="0.25">
      <c r="A96" s="104" t="s">
        <v>91</v>
      </c>
      <c r="B96" s="188" t="s">
        <v>92</v>
      </c>
      <c r="C96" s="188"/>
      <c r="D96" s="188"/>
      <c r="E96" s="188"/>
      <c r="F96" s="188"/>
      <c r="G96" s="188"/>
      <c r="H96" s="188"/>
      <c r="I96" s="188"/>
      <c r="J96" s="35" t="s">
        <v>37</v>
      </c>
    </row>
    <row r="97" spans="1:10" ht="13" x14ac:dyDescent="0.25">
      <c r="A97" s="8" t="s">
        <v>4</v>
      </c>
      <c r="B97" s="185" t="s">
        <v>188</v>
      </c>
      <c r="C97" s="185"/>
      <c r="D97" s="185"/>
      <c r="E97" s="185"/>
      <c r="F97" s="185"/>
      <c r="G97" s="185"/>
      <c r="H97" s="185"/>
      <c r="I97" s="185"/>
      <c r="J97" s="16">
        <v>0</v>
      </c>
    </row>
    <row r="98" spans="1:10" ht="13" x14ac:dyDescent="0.25">
      <c r="A98" s="201" t="s">
        <v>40</v>
      </c>
      <c r="B98" s="201"/>
      <c r="C98" s="201"/>
      <c r="D98" s="201"/>
      <c r="E98" s="201"/>
      <c r="F98" s="201"/>
      <c r="G98" s="201"/>
      <c r="H98" s="201"/>
      <c r="I98" s="201"/>
      <c r="J98" s="16">
        <v>0</v>
      </c>
    </row>
    <row r="99" spans="1:10" ht="13" x14ac:dyDescent="0.3">
      <c r="A99" s="12" t="s">
        <v>6</v>
      </c>
      <c r="B99" s="185" t="s">
        <v>93</v>
      </c>
      <c r="C99" s="185"/>
      <c r="D99" s="185"/>
      <c r="E99" s="185"/>
      <c r="F99" s="185"/>
      <c r="G99" s="185"/>
      <c r="H99" s="185"/>
      <c r="I99" s="185"/>
      <c r="J99" s="13">
        <f>ROUND(I50*J98,2)</f>
        <v>0</v>
      </c>
    </row>
    <row r="100" spans="1:10" ht="13" x14ac:dyDescent="0.25">
      <c r="A100" s="186" t="s">
        <v>40</v>
      </c>
      <c r="B100" s="186"/>
      <c r="C100" s="186"/>
      <c r="D100" s="186"/>
      <c r="E100" s="186"/>
      <c r="F100" s="186"/>
      <c r="G100" s="186"/>
      <c r="H100" s="186"/>
      <c r="I100" s="186"/>
      <c r="J100" s="14">
        <f>SUM(J98:J99)</f>
        <v>0</v>
      </c>
    </row>
    <row r="101" spans="1:10" ht="13" x14ac:dyDescent="0.25">
      <c r="A101" s="202"/>
      <c r="B101" s="202"/>
      <c r="C101" s="202"/>
      <c r="D101" s="202"/>
      <c r="E101" s="202"/>
      <c r="F101" s="202"/>
      <c r="G101" s="202"/>
      <c r="H101" s="202"/>
      <c r="I101" s="202"/>
      <c r="J101" s="202"/>
    </row>
    <row r="102" spans="1:10" ht="16.149999999999999" customHeight="1" x14ac:dyDescent="0.25">
      <c r="A102" s="187" t="s">
        <v>94</v>
      </c>
      <c r="B102" s="187"/>
      <c r="C102" s="187"/>
      <c r="D102" s="187"/>
      <c r="E102" s="187"/>
      <c r="F102" s="187"/>
      <c r="G102" s="187"/>
      <c r="H102" s="187"/>
      <c r="I102" s="187"/>
      <c r="J102" s="187"/>
    </row>
    <row r="103" spans="1:10" ht="16.149999999999999" customHeight="1" x14ac:dyDescent="0.25">
      <c r="A103" s="103">
        <v>4</v>
      </c>
      <c r="B103" s="183" t="s">
        <v>95</v>
      </c>
      <c r="C103" s="183"/>
      <c r="D103" s="183"/>
      <c r="E103" s="183"/>
      <c r="F103" s="183"/>
      <c r="G103" s="183"/>
      <c r="H103" s="183"/>
      <c r="I103" s="183"/>
      <c r="J103" s="35" t="s">
        <v>37</v>
      </c>
    </row>
    <row r="104" spans="1:10" ht="14.65" customHeight="1" x14ac:dyDescent="0.25">
      <c r="A104" s="1" t="s">
        <v>88</v>
      </c>
      <c r="B104" s="174" t="s">
        <v>96</v>
      </c>
      <c r="C104" s="174"/>
      <c r="D104" s="174"/>
      <c r="E104" s="174"/>
      <c r="F104" s="174"/>
      <c r="G104" s="174"/>
      <c r="H104" s="174"/>
      <c r="I104" s="174"/>
      <c r="J104" s="16">
        <f>J94</f>
        <v>265.10000000000002</v>
      </c>
    </row>
    <row r="105" spans="1:10" ht="14.65" customHeight="1" x14ac:dyDescent="0.25">
      <c r="A105" s="1" t="s">
        <v>97</v>
      </c>
      <c r="B105" s="174" t="s">
        <v>98</v>
      </c>
      <c r="C105" s="174"/>
      <c r="D105" s="174"/>
      <c r="E105" s="174"/>
      <c r="F105" s="174"/>
      <c r="G105" s="174"/>
      <c r="H105" s="174"/>
      <c r="I105" s="174"/>
      <c r="J105" s="16">
        <f>J100</f>
        <v>0</v>
      </c>
    </row>
    <row r="106" spans="1:10" ht="14.65" customHeight="1" x14ac:dyDescent="0.25">
      <c r="A106" s="184" t="s">
        <v>40</v>
      </c>
      <c r="B106" s="184"/>
      <c r="C106" s="184"/>
      <c r="D106" s="184"/>
      <c r="E106" s="184"/>
      <c r="F106" s="184"/>
      <c r="G106" s="184"/>
      <c r="H106" s="184"/>
      <c r="I106" s="184"/>
      <c r="J106" s="14">
        <f>SUM(J104+J105)</f>
        <v>265.10000000000002</v>
      </c>
    </row>
    <row r="107" spans="1:10" ht="13" x14ac:dyDescent="0.25">
      <c r="A107" s="177"/>
      <c r="B107" s="177"/>
      <c r="C107" s="177"/>
      <c r="D107" s="177"/>
      <c r="E107" s="177"/>
      <c r="F107" s="177"/>
      <c r="G107" s="177"/>
      <c r="H107" s="177"/>
      <c r="I107" s="177"/>
      <c r="J107" s="177"/>
    </row>
    <row r="108" spans="1:10" ht="16.149999999999999" customHeight="1" x14ac:dyDescent="0.25">
      <c r="A108" s="187" t="s">
        <v>99</v>
      </c>
      <c r="B108" s="187"/>
      <c r="C108" s="187"/>
      <c r="D108" s="187"/>
      <c r="E108" s="187"/>
      <c r="F108" s="187"/>
      <c r="G108" s="187"/>
      <c r="H108" s="187"/>
      <c r="I108" s="187"/>
      <c r="J108" s="187"/>
    </row>
    <row r="109" spans="1:10" ht="16.149999999999999" customHeight="1" x14ac:dyDescent="0.25">
      <c r="A109" s="104">
        <v>5</v>
      </c>
      <c r="B109" s="188" t="s">
        <v>100</v>
      </c>
      <c r="C109" s="188"/>
      <c r="D109" s="188"/>
      <c r="E109" s="188"/>
      <c r="F109" s="188"/>
      <c r="G109" s="188"/>
      <c r="H109" s="188"/>
      <c r="I109" s="188"/>
      <c r="J109" s="104" t="s">
        <v>37</v>
      </c>
    </row>
    <row r="110" spans="1:10" ht="13" x14ac:dyDescent="0.25">
      <c r="A110" s="8" t="s">
        <v>4</v>
      </c>
      <c r="B110" s="204" t="s">
        <v>101</v>
      </c>
      <c r="C110" s="204"/>
      <c r="D110" s="204"/>
      <c r="E110" s="204"/>
      <c r="F110" s="204"/>
      <c r="G110" s="204"/>
      <c r="H110" s="204"/>
      <c r="I110" s="204"/>
      <c r="J110" s="16">
        <f>INSUMOS!E153</f>
        <v>40.85</v>
      </c>
    </row>
    <row r="111" spans="1:10" ht="13" x14ac:dyDescent="0.25">
      <c r="A111" s="8" t="s">
        <v>6</v>
      </c>
      <c r="B111" s="219" t="s">
        <v>237</v>
      </c>
      <c r="C111" s="219"/>
      <c r="D111" s="219"/>
      <c r="E111" s="219"/>
      <c r="F111" s="219"/>
      <c r="G111" s="219"/>
      <c r="H111" s="219"/>
      <c r="I111" s="219"/>
      <c r="J111" s="16">
        <f>INSUMOS!G143</f>
        <v>45.301333333333339</v>
      </c>
    </row>
    <row r="112" spans="1:10" ht="13" x14ac:dyDescent="0.25">
      <c r="A112" s="8" t="s">
        <v>9</v>
      </c>
      <c r="B112" s="204" t="s">
        <v>102</v>
      </c>
      <c r="C112" s="204"/>
      <c r="D112" s="204"/>
      <c r="E112" s="204"/>
      <c r="F112" s="204"/>
      <c r="G112" s="204"/>
      <c r="H112" s="204"/>
      <c r="I112" s="204"/>
      <c r="J112" s="25">
        <f>INSUMOS!F181</f>
        <v>2.1083333333333334</v>
      </c>
    </row>
    <row r="113" spans="1:10" ht="13" x14ac:dyDescent="0.25">
      <c r="A113" s="8" t="s">
        <v>11</v>
      </c>
      <c r="B113" s="204" t="s">
        <v>103</v>
      </c>
      <c r="C113" s="204"/>
      <c r="D113" s="204"/>
      <c r="E113" s="204"/>
      <c r="F113" s="204"/>
      <c r="G113" s="204"/>
      <c r="H113" s="204"/>
      <c r="I113" s="204"/>
      <c r="J113" s="25" t="s">
        <v>104</v>
      </c>
    </row>
    <row r="114" spans="1:10" ht="13" x14ac:dyDescent="0.25">
      <c r="A114" s="186" t="s">
        <v>32</v>
      </c>
      <c r="B114" s="186"/>
      <c r="C114" s="186"/>
      <c r="D114" s="186"/>
      <c r="E114" s="186"/>
      <c r="F114" s="186"/>
      <c r="G114" s="186"/>
      <c r="H114" s="186"/>
      <c r="I114" s="186"/>
      <c r="J114" s="36">
        <f>SUM(J110:J113)</f>
        <v>88.259666666666675</v>
      </c>
    </row>
    <row r="115" spans="1:10" ht="13" x14ac:dyDescent="0.25">
      <c r="A115" s="177"/>
      <c r="B115" s="177"/>
      <c r="C115" s="177"/>
      <c r="D115" s="177"/>
      <c r="E115" s="177"/>
      <c r="F115" s="177"/>
      <c r="G115" s="177"/>
      <c r="H115" s="177"/>
      <c r="I115" s="177"/>
      <c r="J115" s="177"/>
    </row>
    <row r="116" spans="1:10" ht="16.149999999999999" customHeight="1" x14ac:dyDescent="0.25">
      <c r="A116" s="187" t="s">
        <v>105</v>
      </c>
      <c r="B116" s="187"/>
      <c r="C116" s="187"/>
      <c r="D116" s="187"/>
      <c r="E116" s="187"/>
      <c r="F116" s="187"/>
      <c r="G116" s="187"/>
      <c r="H116" s="187"/>
      <c r="I116" s="187"/>
      <c r="J116" s="187"/>
    </row>
    <row r="117" spans="1:10" ht="28" x14ac:dyDescent="0.25">
      <c r="A117" s="104">
        <v>6</v>
      </c>
      <c r="B117" s="188" t="s">
        <v>106</v>
      </c>
      <c r="C117" s="188"/>
      <c r="D117" s="188"/>
      <c r="E117" s="188"/>
      <c r="F117" s="188"/>
      <c r="G117" s="188"/>
      <c r="H117" s="188"/>
      <c r="I117" s="103" t="s">
        <v>45</v>
      </c>
      <c r="J117" s="37" t="s">
        <v>107</v>
      </c>
    </row>
    <row r="118" spans="1:10" ht="12.75" customHeight="1" x14ac:dyDescent="0.25">
      <c r="A118" s="206" t="s">
        <v>108</v>
      </c>
      <c r="B118" s="206"/>
      <c r="C118" s="206"/>
      <c r="D118" s="206"/>
      <c r="E118" s="206"/>
      <c r="F118" s="206"/>
      <c r="G118" s="206"/>
      <c r="H118" s="206"/>
      <c r="I118" s="38" t="s">
        <v>63</v>
      </c>
      <c r="J118" s="39">
        <f>SUM(J29+J70+J80+J106+J114)</f>
        <v>3092.4734916666666</v>
      </c>
    </row>
    <row r="119" spans="1:10" ht="15.5" x14ac:dyDescent="0.25">
      <c r="A119" s="40" t="s">
        <v>4</v>
      </c>
      <c r="B119" s="205" t="s">
        <v>109</v>
      </c>
      <c r="C119" s="205"/>
      <c r="D119" s="205"/>
      <c r="E119" s="205"/>
      <c r="F119" s="205"/>
      <c r="G119" s="205"/>
      <c r="H119" s="205"/>
      <c r="I119" s="15">
        <v>0.03</v>
      </c>
      <c r="J119" s="16">
        <f>ROUND(I119*J118,2)</f>
        <v>92.77</v>
      </c>
    </row>
    <row r="120" spans="1:10" ht="12.75" customHeight="1" x14ac:dyDescent="0.25">
      <c r="A120" s="206" t="s">
        <v>110</v>
      </c>
      <c r="B120" s="206"/>
      <c r="C120" s="206"/>
      <c r="D120" s="206"/>
      <c r="E120" s="206"/>
      <c r="F120" s="206"/>
      <c r="G120" s="206"/>
      <c r="H120" s="206"/>
      <c r="I120" s="41" t="s">
        <v>63</v>
      </c>
      <c r="J120" s="39">
        <f>SUM(J29+J70+J80+J106+J114+J119)</f>
        <v>3185.2434916666666</v>
      </c>
    </row>
    <row r="121" spans="1:10" ht="15.5" x14ac:dyDescent="0.25">
      <c r="A121" s="40" t="s">
        <v>6</v>
      </c>
      <c r="B121" s="205" t="s">
        <v>111</v>
      </c>
      <c r="C121" s="205"/>
      <c r="D121" s="205"/>
      <c r="E121" s="205"/>
      <c r="F121" s="205"/>
      <c r="G121" s="205"/>
      <c r="H121" s="205"/>
      <c r="I121" s="15">
        <v>6.7900000000000002E-2</v>
      </c>
      <c r="J121" s="16">
        <f>ROUND(I121*J120,2)</f>
        <v>216.28</v>
      </c>
    </row>
    <row r="122" spans="1:10" ht="12.75" customHeight="1" x14ac:dyDescent="0.25">
      <c r="A122" s="206" t="s">
        <v>112</v>
      </c>
      <c r="B122" s="206"/>
      <c r="C122" s="206"/>
      <c r="D122" s="206"/>
      <c r="E122" s="206"/>
      <c r="F122" s="206"/>
      <c r="G122" s="206"/>
      <c r="H122" s="206"/>
      <c r="I122" s="41" t="s">
        <v>63</v>
      </c>
      <c r="J122" s="39">
        <f>SUM(J29+J70+J80+J106+J114+J119+J121)</f>
        <v>3401.5234916666668</v>
      </c>
    </row>
    <row r="123" spans="1:10" ht="15.5" x14ac:dyDescent="0.25">
      <c r="A123" s="40" t="s">
        <v>9</v>
      </c>
      <c r="B123" s="205" t="s">
        <v>113</v>
      </c>
      <c r="C123" s="205"/>
      <c r="D123" s="205"/>
      <c r="E123" s="205"/>
      <c r="F123" s="205"/>
      <c r="G123" s="205"/>
      <c r="H123" s="205"/>
      <c r="I123" s="9" t="s">
        <v>63</v>
      </c>
      <c r="J123" s="108" t="s">
        <v>63</v>
      </c>
    </row>
    <row r="124" spans="1:10" ht="13" x14ac:dyDescent="0.25">
      <c r="A124" s="8"/>
      <c r="B124" s="185" t="s">
        <v>114</v>
      </c>
      <c r="C124" s="185"/>
      <c r="D124" s="185"/>
      <c r="E124" s="185"/>
      <c r="F124" s="185"/>
      <c r="G124" s="185"/>
      <c r="H124" s="185"/>
      <c r="I124" s="9" t="s">
        <v>63</v>
      </c>
      <c r="J124" s="108" t="s">
        <v>63</v>
      </c>
    </row>
    <row r="125" spans="1:10" ht="13" x14ac:dyDescent="0.25">
      <c r="A125" s="8"/>
      <c r="B125" s="185" t="s">
        <v>115</v>
      </c>
      <c r="C125" s="185"/>
      <c r="D125" s="185"/>
      <c r="E125" s="185"/>
      <c r="F125" s="185"/>
      <c r="G125" s="185"/>
      <c r="H125" s="185"/>
      <c r="I125" s="42">
        <v>7.5999999999999998E-2</v>
      </c>
      <c r="J125" s="16">
        <f>ROUND(($J$122/(1-$I$134))*I125,2)</f>
        <v>296.29000000000002</v>
      </c>
    </row>
    <row r="126" spans="1:10" ht="13" x14ac:dyDescent="0.25">
      <c r="A126" s="8"/>
      <c r="B126" s="185" t="s">
        <v>116</v>
      </c>
      <c r="C126" s="185"/>
      <c r="D126" s="185"/>
      <c r="E126" s="185"/>
      <c r="F126" s="185"/>
      <c r="G126" s="185"/>
      <c r="H126" s="185"/>
      <c r="I126" s="42">
        <v>1.6500000000000001E-2</v>
      </c>
      <c r="J126" s="16">
        <f>ROUND(($J$122/(1-$I$134))*I126,2)</f>
        <v>64.33</v>
      </c>
    </row>
    <row r="127" spans="1:10" ht="27.65" customHeight="1" x14ac:dyDescent="0.25">
      <c r="A127" s="8"/>
      <c r="B127" s="174" t="s">
        <v>117</v>
      </c>
      <c r="C127" s="174"/>
      <c r="D127" s="174"/>
      <c r="E127" s="174"/>
      <c r="F127" s="174"/>
      <c r="G127" s="174"/>
      <c r="H127" s="174"/>
      <c r="I127" s="43" t="s">
        <v>63</v>
      </c>
      <c r="J127" s="108" t="s">
        <v>63</v>
      </c>
    </row>
    <row r="128" spans="1:10" ht="27.65" customHeight="1" x14ac:dyDescent="0.25">
      <c r="A128" s="8"/>
      <c r="B128" s="174" t="s">
        <v>118</v>
      </c>
      <c r="C128" s="174"/>
      <c r="D128" s="174"/>
      <c r="E128" s="174"/>
      <c r="F128" s="174"/>
      <c r="G128" s="174"/>
      <c r="H128" s="174"/>
      <c r="I128" s="43" t="s">
        <v>63</v>
      </c>
      <c r="J128" s="108" t="s">
        <v>63</v>
      </c>
    </row>
    <row r="129" spans="1:10" ht="13" x14ac:dyDescent="0.25">
      <c r="A129" s="8"/>
      <c r="B129" s="185" t="s">
        <v>119</v>
      </c>
      <c r="C129" s="185"/>
      <c r="D129" s="185"/>
      <c r="E129" s="185"/>
      <c r="F129" s="185"/>
      <c r="G129" s="185"/>
      <c r="H129" s="185"/>
      <c r="I129" s="43" t="s">
        <v>63</v>
      </c>
      <c r="J129" s="108" t="s">
        <v>63</v>
      </c>
    </row>
    <row r="130" spans="1:10" ht="13" x14ac:dyDescent="0.25">
      <c r="A130" s="8"/>
      <c r="B130" s="185" t="s">
        <v>120</v>
      </c>
      <c r="C130" s="185"/>
      <c r="D130" s="185"/>
      <c r="E130" s="185"/>
      <c r="F130" s="185"/>
      <c r="G130" s="185"/>
      <c r="H130" s="185"/>
      <c r="I130" s="43" t="s">
        <v>63</v>
      </c>
      <c r="J130" s="108" t="s">
        <v>63</v>
      </c>
    </row>
    <row r="131" spans="1:10" ht="13" x14ac:dyDescent="0.25">
      <c r="A131" s="8"/>
      <c r="B131" s="185" t="s">
        <v>138</v>
      </c>
      <c r="C131" s="185"/>
      <c r="D131" s="185"/>
      <c r="E131" s="185"/>
      <c r="F131" s="185"/>
      <c r="G131" s="185"/>
      <c r="H131" s="185"/>
      <c r="I131" s="42">
        <v>3.5000000000000003E-2</v>
      </c>
      <c r="J131" s="16">
        <f>ROUND(($J$122/(1-$I$134))*I131,2)</f>
        <v>136.44999999999999</v>
      </c>
    </row>
    <row r="132" spans="1:10" ht="13" x14ac:dyDescent="0.25">
      <c r="A132" s="186" t="s">
        <v>40</v>
      </c>
      <c r="B132" s="186"/>
      <c r="C132" s="186"/>
      <c r="D132" s="186"/>
      <c r="E132" s="186"/>
      <c r="F132" s="186"/>
      <c r="G132" s="186"/>
      <c r="H132" s="186"/>
      <c r="I132" s="186"/>
      <c r="J132" s="14">
        <f>SUM(J119+J121+J125+J126+J131)</f>
        <v>806.12000000000012</v>
      </c>
    </row>
    <row r="133" spans="1:10" ht="13" x14ac:dyDescent="0.25">
      <c r="A133" s="177"/>
      <c r="B133" s="177"/>
      <c r="C133" s="177"/>
      <c r="D133" s="177"/>
      <c r="E133" s="177"/>
      <c r="F133" s="177"/>
      <c r="G133" s="177"/>
      <c r="H133" s="177"/>
      <c r="I133" s="177"/>
      <c r="J133" s="177"/>
    </row>
    <row r="134" spans="1:10" ht="14.65" customHeight="1" x14ac:dyDescent="0.25">
      <c r="A134" s="211" t="s">
        <v>121</v>
      </c>
      <c r="B134" s="211"/>
      <c r="C134" s="211"/>
      <c r="D134" s="211"/>
      <c r="E134" s="211"/>
      <c r="F134" s="211"/>
      <c r="G134" s="211"/>
      <c r="H134" s="211"/>
      <c r="I134" s="44">
        <f>SUM(I125:I131)</f>
        <v>0.1275</v>
      </c>
      <c r="J134" s="39">
        <f>SUM(J125:J131)</f>
        <v>497.07</v>
      </c>
    </row>
    <row r="135" spans="1:10" x14ac:dyDescent="0.25">
      <c r="A135" s="212" t="s">
        <v>122</v>
      </c>
      <c r="B135" s="212"/>
      <c r="C135" s="212"/>
      <c r="D135" s="213" t="s">
        <v>123</v>
      </c>
      <c r="E135" s="213"/>
      <c r="F135" s="213"/>
      <c r="G135" s="213"/>
      <c r="H135" s="213"/>
      <c r="I135" s="213"/>
      <c r="J135" s="213"/>
    </row>
    <row r="136" spans="1:10" x14ac:dyDescent="0.25">
      <c r="A136" s="212"/>
      <c r="B136" s="212"/>
      <c r="C136" s="212"/>
      <c r="D136" s="213" t="s">
        <v>124</v>
      </c>
      <c r="E136" s="213"/>
      <c r="F136" s="213"/>
      <c r="G136" s="213"/>
      <c r="H136" s="213"/>
      <c r="I136" s="213"/>
      <c r="J136" s="213"/>
    </row>
    <row r="137" spans="1:10" x14ac:dyDescent="0.25">
      <c r="A137" s="212"/>
      <c r="B137" s="212"/>
      <c r="C137" s="212"/>
      <c r="D137" s="213" t="s">
        <v>125</v>
      </c>
      <c r="E137" s="213"/>
      <c r="F137" s="213"/>
      <c r="G137" s="213"/>
      <c r="H137" s="213"/>
      <c r="I137" s="213"/>
      <c r="J137" s="213"/>
    </row>
    <row r="138" spans="1:10" ht="13" x14ac:dyDescent="0.25">
      <c r="A138" s="177"/>
      <c r="B138" s="177"/>
      <c r="C138" s="177"/>
      <c r="D138" s="177"/>
      <c r="E138" s="177"/>
      <c r="F138" s="177"/>
      <c r="G138" s="177"/>
      <c r="H138" s="177"/>
      <c r="I138" s="177"/>
      <c r="J138" s="177"/>
    </row>
    <row r="139" spans="1:10" ht="46" customHeight="1" x14ac:dyDescent="0.25">
      <c r="A139" s="209" t="s">
        <v>126</v>
      </c>
      <c r="B139" s="209"/>
      <c r="C139" s="209"/>
      <c r="D139" s="209"/>
      <c r="E139" s="209"/>
      <c r="F139" s="209"/>
      <c r="G139" s="209"/>
      <c r="H139" s="209"/>
      <c r="I139" s="209"/>
      <c r="J139" s="209"/>
    </row>
    <row r="140" spans="1:10" ht="14.65" customHeight="1" x14ac:dyDescent="0.25">
      <c r="A140" s="210" t="s">
        <v>127</v>
      </c>
      <c r="B140" s="210"/>
      <c r="C140" s="210"/>
      <c r="D140" s="210"/>
      <c r="E140" s="210"/>
      <c r="F140" s="210"/>
      <c r="G140" s="210"/>
      <c r="H140" s="210"/>
      <c r="I140" s="210"/>
      <c r="J140" s="45" t="s">
        <v>37</v>
      </c>
    </row>
    <row r="141" spans="1:10" ht="14.65" customHeight="1" x14ac:dyDescent="0.25">
      <c r="A141" s="46" t="s">
        <v>4</v>
      </c>
      <c r="B141" s="207" t="s">
        <v>128</v>
      </c>
      <c r="C141" s="207"/>
      <c r="D141" s="207"/>
      <c r="E141" s="207"/>
      <c r="F141" s="207"/>
      <c r="G141" s="207"/>
      <c r="H141" s="207"/>
      <c r="I141" s="207"/>
      <c r="J141" s="25">
        <f>J29</f>
        <v>1636.79</v>
      </c>
    </row>
    <row r="142" spans="1:10" ht="14.65" customHeight="1" x14ac:dyDescent="0.25">
      <c r="A142" s="46" t="s">
        <v>6</v>
      </c>
      <c r="B142" s="207" t="s">
        <v>33</v>
      </c>
      <c r="C142" s="207"/>
      <c r="D142" s="207"/>
      <c r="E142" s="207"/>
      <c r="F142" s="207"/>
      <c r="G142" s="207"/>
      <c r="H142" s="207"/>
      <c r="I142" s="207"/>
      <c r="J142" s="25">
        <f>J70</f>
        <v>988.86000000000013</v>
      </c>
    </row>
    <row r="143" spans="1:10" ht="14.65" customHeight="1" x14ac:dyDescent="0.25">
      <c r="A143" s="46" t="s">
        <v>9</v>
      </c>
      <c r="B143" s="207" t="s">
        <v>129</v>
      </c>
      <c r="C143" s="207"/>
      <c r="D143" s="207"/>
      <c r="E143" s="207"/>
      <c r="F143" s="207"/>
      <c r="G143" s="207"/>
      <c r="H143" s="207"/>
      <c r="I143" s="207"/>
      <c r="J143" s="25">
        <f>J80</f>
        <v>113.463825</v>
      </c>
    </row>
    <row r="144" spans="1:10" ht="14.65" customHeight="1" x14ac:dyDescent="0.25">
      <c r="A144" s="46" t="s">
        <v>11</v>
      </c>
      <c r="B144" s="207" t="s">
        <v>130</v>
      </c>
      <c r="C144" s="207"/>
      <c r="D144" s="207"/>
      <c r="E144" s="207"/>
      <c r="F144" s="207"/>
      <c r="G144" s="207"/>
      <c r="H144" s="207"/>
      <c r="I144" s="207"/>
      <c r="J144" s="25">
        <f>J106</f>
        <v>265.10000000000002</v>
      </c>
    </row>
    <row r="145" spans="1:10" ht="14.65" customHeight="1" x14ac:dyDescent="0.25">
      <c r="A145" s="46" t="s">
        <v>29</v>
      </c>
      <c r="B145" s="207" t="s">
        <v>131</v>
      </c>
      <c r="C145" s="207"/>
      <c r="D145" s="207"/>
      <c r="E145" s="207"/>
      <c r="F145" s="207"/>
      <c r="G145" s="207"/>
      <c r="H145" s="207"/>
      <c r="I145" s="207"/>
      <c r="J145" s="25">
        <f>J114</f>
        <v>88.259666666666675</v>
      </c>
    </row>
    <row r="146" spans="1:10" ht="14.65" customHeight="1" x14ac:dyDescent="0.25">
      <c r="A146" s="208" t="s">
        <v>132</v>
      </c>
      <c r="B146" s="208"/>
      <c r="C146" s="208"/>
      <c r="D146" s="208"/>
      <c r="E146" s="208"/>
      <c r="F146" s="208"/>
      <c r="G146" s="208"/>
      <c r="H146" s="208"/>
      <c r="I146" s="208"/>
      <c r="J146" s="36">
        <f>SUM(J141:J145)</f>
        <v>3092.4734916666666</v>
      </c>
    </row>
    <row r="147" spans="1:10" ht="14.65" customHeight="1" x14ac:dyDescent="0.25">
      <c r="A147" s="46" t="s">
        <v>54</v>
      </c>
      <c r="B147" s="207" t="s">
        <v>133</v>
      </c>
      <c r="C147" s="207"/>
      <c r="D147" s="207"/>
      <c r="E147" s="207"/>
      <c r="F147" s="207"/>
      <c r="G147" s="207"/>
      <c r="H147" s="207"/>
      <c r="I147" s="207"/>
      <c r="J147" s="25">
        <f>J132</f>
        <v>806.12000000000012</v>
      </c>
    </row>
    <row r="148" spans="1:10" ht="14.65" customHeight="1" x14ac:dyDescent="0.25">
      <c r="A148" s="208" t="s">
        <v>134</v>
      </c>
      <c r="B148" s="208"/>
      <c r="C148" s="208"/>
      <c r="D148" s="208"/>
      <c r="E148" s="208"/>
      <c r="F148" s="208"/>
      <c r="G148" s="208"/>
      <c r="H148" s="208"/>
      <c r="I148" s="208"/>
      <c r="J148" s="36">
        <f>SUM(J146:J147)</f>
        <v>3898.5934916666665</v>
      </c>
    </row>
  </sheetData>
  <mergeCells count="162"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A14:J14"/>
    <mergeCell ref="B15:G15"/>
    <mergeCell ref="H15:J15"/>
    <mergeCell ref="B16:G16"/>
    <mergeCell ref="H16:J16"/>
    <mergeCell ref="B17:G17"/>
    <mergeCell ref="H17:J17"/>
    <mergeCell ref="B18:G18"/>
    <mergeCell ref="H18:J18"/>
    <mergeCell ref="B19:G19"/>
    <mergeCell ref="H19:J19"/>
    <mergeCell ref="A20:J20"/>
    <mergeCell ref="A21:J21"/>
    <mergeCell ref="B22:G22"/>
    <mergeCell ref="H22:I22"/>
    <mergeCell ref="B23:I23"/>
    <mergeCell ref="B24:H24"/>
    <mergeCell ref="B25:I25"/>
    <mergeCell ref="B26:I26"/>
    <mergeCell ref="B27:I27"/>
    <mergeCell ref="B28:H28"/>
    <mergeCell ref="A29:I29"/>
    <mergeCell ref="A30:J30"/>
    <mergeCell ref="A31:J31"/>
    <mergeCell ref="A32:J32"/>
    <mergeCell ref="B33:I33"/>
    <mergeCell ref="B34:H34"/>
    <mergeCell ref="B35:H35"/>
    <mergeCell ref="A36:I36"/>
    <mergeCell ref="B37:I37"/>
    <mergeCell ref="A38:I38"/>
    <mergeCell ref="A39:J39"/>
    <mergeCell ref="A40:J40"/>
    <mergeCell ref="B41:H41"/>
    <mergeCell ref="B42:H42"/>
    <mergeCell ref="B43:H43"/>
    <mergeCell ref="B44:D44"/>
    <mergeCell ref="B45:H45"/>
    <mergeCell ref="B46:H46"/>
    <mergeCell ref="B47:H47"/>
    <mergeCell ref="B48:H48"/>
    <mergeCell ref="B49:H49"/>
    <mergeCell ref="A50:H50"/>
    <mergeCell ref="A51:J51"/>
    <mergeCell ref="A52:J52"/>
    <mergeCell ref="B53:I53"/>
    <mergeCell ref="B54:I54"/>
    <mergeCell ref="B55:H55"/>
    <mergeCell ref="B56:H56"/>
    <mergeCell ref="B57:H57"/>
    <mergeCell ref="B58:I58"/>
    <mergeCell ref="B59:H59"/>
    <mergeCell ref="B60:H60"/>
    <mergeCell ref="B61:I61"/>
    <mergeCell ref="B62:I62"/>
    <mergeCell ref="A63:I63"/>
    <mergeCell ref="A64:J64"/>
    <mergeCell ref="A65:J65"/>
    <mergeCell ref="B66:I66"/>
    <mergeCell ref="C67:I67"/>
    <mergeCell ref="C68:I68"/>
    <mergeCell ref="C69:I69"/>
    <mergeCell ref="A70:I70"/>
    <mergeCell ref="A71:J71"/>
    <mergeCell ref="A72:J72"/>
    <mergeCell ref="B73:I73"/>
    <mergeCell ref="B74:I74"/>
    <mergeCell ref="B75:I75"/>
    <mergeCell ref="B76:H76"/>
    <mergeCell ref="B77:I77"/>
    <mergeCell ref="B78:I78"/>
    <mergeCell ref="B79:H79"/>
    <mergeCell ref="A80:I80"/>
    <mergeCell ref="A81:J81"/>
    <mergeCell ref="A82:J82"/>
    <mergeCell ref="A83:I83"/>
    <mergeCell ref="A84:J84"/>
    <mergeCell ref="B85:I85"/>
    <mergeCell ref="B86:H86"/>
    <mergeCell ref="B87:I87"/>
    <mergeCell ref="B88:I88"/>
    <mergeCell ref="B89:I89"/>
    <mergeCell ref="B90:I90"/>
    <mergeCell ref="B91:I91"/>
    <mergeCell ref="A92:I92"/>
    <mergeCell ref="B93:I93"/>
    <mergeCell ref="A94:I94"/>
    <mergeCell ref="A95:J95"/>
    <mergeCell ref="B96:I96"/>
    <mergeCell ref="B97:I97"/>
    <mergeCell ref="A98:I98"/>
    <mergeCell ref="B99:I99"/>
    <mergeCell ref="A100:I100"/>
    <mergeCell ref="A101:J101"/>
    <mergeCell ref="A102:J102"/>
    <mergeCell ref="B103:I103"/>
    <mergeCell ref="B104:I104"/>
    <mergeCell ref="B105:I105"/>
    <mergeCell ref="A106:I106"/>
    <mergeCell ref="A107:J107"/>
    <mergeCell ref="A108:J108"/>
    <mergeCell ref="B109:I109"/>
    <mergeCell ref="B110:I110"/>
    <mergeCell ref="B111:I111"/>
    <mergeCell ref="B112:I112"/>
    <mergeCell ref="B113:I113"/>
    <mergeCell ref="A114:I114"/>
    <mergeCell ref="A115:J115"/>
    <mergeCell ref="A132:I132"/>
    <mergeCell ref="A133:J133"/>
    <mergeCell ref="A116:J116"/>
    <mergeCell ref="B117:H117"/>
    <mergeCell ref="A118:H118"/>
    <mergeCell ref="B119:H119"/>
    <mergeCell ref="A120:H120"/>
    <mergeCell ref="B121:H121"/>
    <mergeCell ref="A122:H122"/>
    <mergeCell ref="B123:H123"/>
    <mergeCell ref="B124:H124"/>
    <mergeCell ref="L72:M72"/>
    <mergeCell ref="B142:I142"/>
    <mergeCell ref="B143:I143"/>
    <mergeCell ref="B144:I144"/>
    <mergeCell ref="B145:I145"/>
    <mergeCell ref="A146:I146"/>
    <mergeCell ref="B147:I147"/>
    <mergeCell ref="A148:I148"/>
    <mergeCell ref="A134:H134"/>
    <mergeCell ref="A135:C137"/>
    <mergeCell ref="D135:J135"/>
    <mergeCell ref="D136:J136"/>
    <mergeCell ref="D137:J137"/>
    <mergeCell ref="A138:J138"/>
    <mergeCell ref="A139:J139"/>
    <mergeCell ref="A140:I140"/>
    <mergeCell ref="B141:I141"/>
    <mergeCell ref="B125:H125"/>
    <mergeCell ref="B126:H126"/>
    <mergeCell ref="B127:H127"/>
    <mergeCell ref="B128:H128"/>
    <mergeCell ref="B129:H129"/>
    <mergeCell ref="B130:H130"/>
    <mergeCell ref="B131:H131"/>
  </mergeCells>
  <pageMargins left="0.78749999999999998" right="0.78749999999999998" top="1.05277777777778" bottom="1.05277777777778" header="0.78749999999999998" footer="0.78749999999999998"/>
  <pageSetup paperSize="9" scale="78" firstPageNumber="0" fitToHeight="0" orientation="portrait" horizontalDpi="300" verticalDpi="300" r:id="rId1"/>
  <headerFooter>
    <oddHeader>&amp;C&amp;"Times New Roman,Normal"&amp;12&amp;A</oddHeader>
    <oddFooter>&amp;C&amp;"Times New Roman,Normal"&amp;12Página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0000"/>
  </sheetPr>
  <dimension ref="A1:T148"/>
  <sheetViews>
    <sheetView view="pageBreakPreview" zoomScale="130" zoomScaleNormal="100" zoomScaleSheetLayoutView="130" zoomScalePageLayoutView="95" workbookViewId="0">
      <selection activeCell="A2" sqref="A2:J2"/>
    </sheetView>
  </sheetViews>
  <sheetFormatPr defaultRowHeight="12.5" x14ac:dyDescent="0.25"/>
  <cols>
    <col min="1" max="1" width="12.54296875" customWidth="1"/>
    <col min="2" max="3" width="11" customWidth="1"/>
    <col min="4" max="5" width="8.7265625" customWidth="1"/>
    <col min="6" max="8" width="12.54296875" customWidth="1"/>
    <col min="9" max="9" width="8.7265625" customWidth="1"/>
    <col min="10" max="10" width="11.81640625" customWidth="1"/>
    <col min="11" max="11" width="8.7265625" customWidth="1"/>
    <col min="12" max="12" width="56.7265625" customWidth="1"/>
    <col min="13" max="13" width="51.453125" customWidth="1"/>
    <col min="14" max="1025" width="8.7265625" customWidth="1"/>
  </cols>
  <sheetData>
    <row r="1" spans="1:10" ht="24.25" customHeight="1" x14ac:dyDescent="0.25">
      <c r="A1" s="172" t="s">
        <v>212</v>
      </c>
      <c r="B1" s="172"/>
      <c r="C1" s="172"/>
      <c r="D1" s="172"/>
      <c r="E1" s="172"/>
      <c r="F1" s="172"/>
      <c r="G1" s="172"/>
      <c r="H1" s="172"/>
      <c r="I1" s="172"/>
      <c r="J1" s="172"/>
    </row>
    <row r="2" spans="1:10" s="110" customFormat="1" ht="62.5" customHeight="1" x14ac:dyDescent="0.4">
      <c r="A2" s="173" t="s">
        <v>314</v>
      </c>
      <c r="B2" s="173"/>
      <c r="C2" s="173"/>
      <c r="D2" s="173"/>
      <c r="E2" s="173"/>
      <c r="F2" s="173"/>
      <c r="G2" s="173"/>
      <c r="H2" s="173"/>
      <c r="I2" s="173"/>
      <c r="J2" s="173"/>
    </row>
    <row r="3" spans="1:10" ht="14.65" customHeight="1" x14ac:dyDescent="0.25">
      <c r="A3" s="174" t="s">
        <v>0</v>
      </c>
      <c r="B3" s="174"/>
      <c r="C3" s="174"/>
      <c r="D3" s="174"/>
      <c r="E3" s="174"/>
      <c r="F3" s="174"/>
      <c r="G3" s="174"/>
      <c r="H3" s="175" t="s">
        <v>182</v>
      </c>
      <c r="I3" s="175"/>
      <c r="J3" s="175"/>
    </row>
    <row r="4" spans="1:10" ht="14.65" customHeight="1" x14ac:dyDescent="0.25">
      <c r="A4" s="174" t="s">
        <v>1</v>
      </c>
      <c r="B4" s="174"/>
      <c r="C4" s="174"/>
      <c r="D4" s="174"/>
      <c r="E4" s="174"/>
      <c r="F4" s="174"/>
      <c r="G4" s="174"/>
      <c r="H4" s="175"/>
      <c r="I4" s="175"/>
      <c r="J4" s="175"/>
    </row>
    <row r="5" spans="1:10" ht="14.65" customHeight="1" x14ac:dyDescent="0.25">
      <c r="A5" s="174" t="s">
        <v>2</v>
      </c>
      <c r="B5" s="174"/>
      <c r="C5" s="174"/>
      <c r="D5" s="174"/>
      <c r="E5" s="174"/>
      <c r="F5" s="174"/>
      <c r="G5" s="174"/>
      <c r="H5" s="174"/>
      <c r="I5" s="174"/>
      <c r="J5" s="174"/>
    </row>
    <row r="6" spans="1:10" ht="16.149999999999999" customHeight="1" x14ac:dyDescent="0.25">
      <c r="A6" s="179" t="s">
        <v>3</v>
      </c>
      <c r="B6" s="179"/>
      <c r="C6" s="179"/>
      <c r="D6" s="179"/>
      <c r="E6" s="179"/>
      <c r="F6" s="179"/>
      <c r="G6" s="179"/>
      <c r="H6" s="179"/>
      <c r="I6" s="179"/>
      <c r="J6" s="179"/>
    </row>
    <row r="7" spans="1:10" ht="14.65" customHeight="1" x14ac:dyDescent="0.25">
      <c r="A7" s="1" t="s">
        <v>4</v>
      </c>
      <c r="B7" s="174" t="s">
        <v>5</v>
      </c>
      <c r="C7" s="174"/>
      <c r="D7" s="174"/>
      <c r="E7" s="174"/>
      <c r="F7" s="174"/>
      <c r="G7" s="174"/>
      <c r="H7" s="176"/>
      <c r="I7" s="176"/>
      <c r="J7" s="176"/>
    </row>
    <row r="8" spans="1:10" ht="14.65" customHeight="1" x14ac:dyDescent="0.25">
      <c r="A8" s="1" t="s">
        <v>6</v>
      </c>
      <c r="B8" s="174" t="s">
        <v>7</v>
      </c>
      <c r="C8" s="174"/>
      <c r="D8" s="174"/>
      <c r="E8" s="174"/>
      <c r="F8" s="174"/>
      <c r="G8" s="174"/>
      <c r="H8" s="176" t="s">
        <v>8</v>
      </c>
      <c r="I8" s="176"/>
      <c r="J8" s="176"/>
    </row>
    <row r="9" spans="1:10" ht="39" customHeight="1" x14ac:dyDescent="0.25">
      <c r="A9" s="1" t="s">
        <v>9</v>
      </c>
      <c r="B9" s="174" t="s">
        <v>10</v>
      </c>
      <c r="C9" s="174"/>
      <c r="D9" s="174"/>
      <c r="E9" s="174"/>
      <c r="F9" s="174"/>
      <c r="G9" s="174"/>
      <c r="H9" s="176" t="s">
        <v>210</v>
      </c>
      <c r="I9" s="176"/>
      <c r="J9" s="176"/>
    </row>
    <row r="10" spans="1:10" ht="14.65" customHeight="1" x14ac:dyDescent="0.25">
      <c r="A10" s="1" t="s">
        <v>11</v>
      </c>
      <c r="B10" s="174" t="s">
        <v>12</v>
      </c>
      <c r="C10" s="174"/>
      <c r="D10" s="174"/>
      <c r="E10" s="174"/>
      <c r="F10" s="174"/>
      <c r="G10" s="174"/>
      <c r="H10" s="175">
        <v>12</v>
      </c>
      <c r="I10" s="175"/>
      <c r="J10" s="175"/>
    </row>
    <row r="11" spans="1:10" ht="13" x14ac:dyDescent="0.25">
      <c r="A11" s="177"/>
      <c r="B11" s="177"/>
      <c r="C11" s="177"/>
      <c r="D11" s="177"/>
      <c r="E11" s="177"/>
      <c r="F11" s="177"/>
      <c r="G11" s="177"/>
      <c r="H11" s="177"/>
      <c r="I11" s="177"/>
      <c r="J11" s="177"/>
    </row>
    <row r="12" spans="1:10" ht="48.75" customHeight="1" x14ac:dyDescent="0.25">
      <c r="A12" s="178" t="s">
        <v>13</v>
      </c>
      <c r="B12" s="178"/>
      <c r="C12" s="178"/>
      <c r="D12" s="178"/>
      <c r="E12" s="178"/>
      <c r="F12" s="178"/>
      <c r="G12" s="178"/>
      <c r="H12" s="178"/>
      <c r="I12" s="178"/>
      <c r="J12" s="178"/>
    </row>
    <row r="13" spans="1:10" ht="13" x14ac:dyDescent="0.25">
      <c r="A13" s="177"/>
      <c r="B13" s="177"/>
      <c r="C13" s="177"/>
      <c r="D13" s="177"/>
      <c r="E13" s="177"/>
      <c r="F13" s="177"/>
      <c r="G13" s="177"/>
      <c r="H13" s="177"/>
      <c r="I13" s="177"/>
      <c r="J13" s="177"/>
    </row>
    <row r="14" spans="1:10" ht="16.149999999999999" customHeight="1" x14ac:dyDescent="0.25">
      <c r="A14" s="183" t="s">
        <v>14</v>
      </c>
      <c r="B14" s="183"/>
      <c r="C14" s="183"/>
      <c r="D14" s="183"/>
      <c r="E14" s="183"/>
      <c r="F14" s="183"/>
      <c r="G14" s="183"/>
      <c r="H14" s="183"/>
      <c r="I14" s="183"/>
      <c r="J14" s="183"/>
    </row>
    <row r="15" spans="1:10" ht="16.399999999999999" customHeight="1" x14ac:dyDescent="0.25">
      <c r="A15" s="1">
        <v>1</v>
      </c>
      <c r="B15" s="174" t="s">
        <v>15</v>
      </c>
      <c r="C15" s="174"/>
      <c r="D15" s="174"/>
      <c r="E15" s="174"/>
      <c r="F15" s="174"/>
      <c r="G15" s="174"/>
      <c r="H15" s="181" t="s">
        <v>16</v>
      </c>
      <c r="I15" s="181"/>
      <c r="J15" s="181"/>
    </row>
    <row r="16" spans="1:10" ht="16.399999999999999" customHeight="1" x14ac:dyDescent="0.25">
      <c r="A16" s="1">
        <v>2</v>
      </c>
      <c r="B16" s="174" t="s">
        <v>17</v>
      </c>
      <c r="C16" s="174"/>
      <c r="D16" s="174"/>
      <c r="E16" s="174"/>
      <c r="F16" s="174"/>
      <c r="G16" s="174"/>
      <c r="H16" s="181" t="s">
        <v>190</v>
      </c>
      <c r="I16" s="181"/>
      <c r="J16" s="181"/>
    </row>
    <row r="17" spans="1:10" ht="16.399999999999999" customHeight="1" x14ac:dyDescent="0.25">
      <c r="A17" s="1">
        <v>3</v>
      </c>
      <c r="B17" s="174" t="s">
        <v>18</v>
      </c>
      <c r="C17" s="174"/>
      <c r="D17" s="174"/>
      <c r="E17" s="174"/>
      <c r="F17" s="174"/>
      <c r="G17" s="174"/>
      <c r="H17" s="180">
        <v>1281.74</v>
      </c>
      <c r="I17" s="180"/>
      <c r="J17" s="180"/>
    </row>
    <row r="18" spans="1:10" ht="16.399999999999999" customHeight="1" x14ac:dyDescent="0.25">
      <c r="A18" s="1">
        <v>4</v>
      </c>
      <c r="B18" s="174" t="s">
        <v>19</v>
      </c>
      <c r="C18" s="174"/>
      <c r="D18" s="174"/>
      <c r="E18" s="174"/>
      <c r="F18" s="174"/>
      <c r="G18" s="174"/>
      <c r="H18" s="181" t="s">
        <v>20</v>
      </c>
      <c r="I18" s="181"/>
      <c r="J18" s="181"/>
    </row>
    <row r="19" spans="1:10" ht="16.399999999999999" customHeight="1" x14ac:dyDescent="0.25">
      <c r="A19" s="1">
        <v>5</v>
      </c>
      <c r="B19" s="174" t="s">
        <v>21</v>
      </c>
      <c r="C19" s="174"/>
      <c r="D19" s="174"/>
      <c r="E19" s="174"/>
      <c r="F19" s="174"/>
      <c r="G19" s="174"/>
      <c r="H19" s="182" t="s">
        <v>192</v>
      </c>
      <c r="I19" s="182"/>
      <c r="J19" s="182"/>
    </row>
    <row r="20" spans="1:10" ht="13" x14ac:dyDescent="0.25">
      <c r="A20" s="177"/>
      <c r="B20" s="177"/>
      <c r="C20" s="177"/>
      <c r="D20" s="177"/>
      <c r="E20" s="177"/>
      <c r="F20" s="177"/>
      <c r="G20" s="177"/>
      <c r="H20" s="177"/>
      <c r="I20" s="177"/>
      <c r="J20" s="177"/>
    </row>
    <row r="21" spans="1:10" ht="20.65" customHeight="1" x14ac:dyDescent="0.25">
      <c r="A21" s="178" t="s">
        <v>22</v>
      </c>
      <c r="B21" s="178"/>
      <c r="C21" s="178"/>
      <c r="D21" s="178"/>
      <c r="E21" s="178"/>
      <c r="F21" s="178"/>
      <c r="G21" s="178"/>
      <c r="H21" s="178"/>
      <c r="I21" s="178"/>
      <c r="J21" s="178"/>
    </row>
    <row r="22" spans="1:10" ht="30.4" customHeight="1" x14ac:dyDescent="0.25">
      <c r="A22" s="103">
        <v>1</v>
      </c>
      <c r="B22" s="183" t="s">
        <v>23</v>
      </c>
      <c r="C22" s="183"/>
      <c r="D22" s="183"/>
      <c r="E22" s="183"/>
      <c r="F22" s="183"/>
      <c r="G22" s="183"/>
      <c r="H22" s="183" t="s">
        <v>24</v>
      </c>
      <c r="I22" s="183"/>
      <c r="J22" s="103" t="s">
        <v>25</v>
      </c>
    </row>
    <row r="23" spans="1:10" ht="12.75" customHeight="1" x14ac:dyDescent="0.25">
      <c r="A23" s="1" t="s">
        <v>4</v>
      </c>
      <c r="B23" s="174" t="s">
        <v>183</v>
      </c>
      <c r="C23" s="174"/>
      <c r="D23" s="174"/>
      <c r="E23" s="174"/>
      <c r="F23" s="174"/>
      <c r="G23" s="174"/>
      <c r="H23" s="174"/>
      <c r="I23" s="174"/>
      <c r="J23" s="2">
        <f>H17</f>
        <v>1281.74</v>
      </c>
    </row>
    <row r="24" spans="1:10" ht="12.75" customHeight="1" x14ac:dyDescent="0.25">
      <c r="A24" s="102" t="s">
        <v>6</v>
      </c>
      <c r="B24" s="174" t="s">
        <v>26</v>
      </c>
      <c r="C24" s="174"/>
      <c r="D24" s="174"/>
      <c r="E24" s="174"/>
      <c r="F24" s="174"/>
      <c r="G24" s="174"/>
      <c r="H24" s="174"/>
      <c r="I24" s="42">
        <v>0</v>
      </c>
      <c r="J24" s="2">
        <f>ROUND(I24*J23,2)</f>
        <v>0</v>
      </c>
    </row>
    <row r="25" spans="1:10" ht="12.75" customHeight="1" x14ac:dyDescent="0.25">
      <c r="A25" s="102" t="s">
        <v>9</v>
      </c>
      <c r="B25" s="174" t="s">
        <v>27</v>
      </c>
      <c r="C25" s="174"/>
      <c r="D25" s="174"/>
      <c r="E25" s="174"/>
      <c r="F25" s="174"/>
      <c r="G25" s="174"/>
      <c r="H25" s="174"/>
      <c r="I25" s="174"/>
      <c r="J25" s="2"/>
    </row>
    <row r="26" spans="1:10" ht="12.75" customHeight="1" x14ac:dyDescent="0.25">
      <c r="A26" s="102" t="s">
        <v>11</v>
      </c>
      <c r="B26" s="174" t="s">
        <v>28</v>
      </c>
      <c r="C26" s="174"/>
      <c r="D26" s="174"/>
      <c r="E26" s="174"/>
      <c r="F26" s="174"/>
      <c r="G26" s="174"/>
      <c r="H26" s="174"/>
      <c r="I26" s="174"/>
      <c r="J26" s="2"/>
    </row>
    <row r="27" spans="1:10" ht="12.75" customHeight="1" x14ac:dyDescent="0.25">
      <c r="A27" s="102" t="s">
        <v>29</v>
      </c>
      <c r="B27" s="174" t="s">
        <v>30</v>
      </c>
      <c r="C27" s="174"/>
      <c r="D27" s="174"/>
      <c r="E27" s="174"/>
      <c r="F27" s="174"/>
      <c r="G27" s="174"/>
      <c r="H27" s="174"/>
      <c r="I27" s="174"/>
      <c r="J27" s="2"/>
    </row>
    <row r="28" spans="1:10" ht="12.75" customHeight="1" x14ac:dyDescent="0.25">
      <c r="A28" s="1" t="s">
        <v>6</v>
      </c>
      <c r="B28" s="174" t="s">
        <v>31</v>
      </c>
      <c r="C28" s="174"/>
      <c r="D28" s="174"/>
      <c r="E28" s="174"/>
      <c r="F28" s="174"/>
      <c r="G28" s="174"/>
      <c r="H28" s="174"/>
      <c r="I28" s="4">
        <v>0</v>
      </c>
      <c r="J28" s="2">
        <f>ROUND(I28*J23,2)</f>
        <v>0</v>
      </c>
    </row>
    <row r="29" spans="1:10" ht="15.75" customHeight="1" x14ac:dyDescent="0.25">
      <c r="A29" s="184" t="s">
        <v>32</v>
      </c>
      <c r="B29" s="184"/>
      <c r="C29" s="184"/>
      <c r="D29" s="184"/>
      <c r="E29" s="184"/>
      <c r="F29" s="184"/>
      <c r="G29" s="184"/>
      <c r="H29" s="184"/>
      <c r="I29" s="184"/>
      <c r="J29" s="5">
        <f>SUM(J23:J28)</f>
        <v>1281.74</v>
      </c>
    </row>
    <row r="30" spans="1:10" ht="13" x14ac:dyDescent="0.25">
      <c r="A30" s="177"/>
      <c r="B30" s="177"/>
      <c r="C30" s="177"/>
      <c r="D30" s="177"/>
      <c r="E30" s="177"/>
      <c r="F30" s="177"/>
      <c r="G30" s="177"/>
      <c r="H30" s="177"/>
      <c r="I30" s="177"/>
      <c r="J30" s="177"/>
    </row>
    <row r="31" spans="1:10" ht="16.149999999999999" customHeight="1" x14ac:dyDescent="0.25">
      <c r="A31" s="187" t="s">
        <v>33</v>
      </c>
      <c r="B31" s="187"/>
      <c r="C31" s="187"/>
      <c r="D31" s="187"/>
      <c r="E31" s="187"/>
      <c r="F31" s="187"/>
      <c r="G31" s="187"/>
      <c r="H31" s="187"/>
      <c r="I31" s="187"/>
      <c r="J31" s="187"/>
    </row>
    <row r="32" spans="1:10" ht="14" x14ac:dyDescent="0.25">
      <c r="A32" s="189" t="s">
        <v>34</v>
      </c>
      <c r="B32" s="189"/>
      <c r="C32" s="189"/>
      <c r="D32" s="189"/>
      <c r="E32" s="189"/>
      <c r="F32" s="189"/>
      <c r="G32" s="189"/>
      <c r="H32" s="189"/>
      <c r="I32" s="189"/>
      <c r="J32" s="189"/>
    </row>
    <row r="33" spans="1:10" ht="14" x14ac:dyDescent="0.25">
      <c r="A33" s="6" t="s">
        <v>35</v>
      </c>
      <c r="B33" s="190" t="s">
        <v>36</v>
      </c>
      <c r="C33" s="190"/>
      <c r="D33" s="190"/>
      <c r="E33" s="190"/>
      <c r="F33" s="190"/>
      <c r="G33" s="190"/>
      <c r="H33" s="190"/>
      <c r="I33" s="190"/>
      <c r="J33" s="7" t="s">
        <v>37</v>
      </c>
    </row>
    <row r="34" spans="1:10" ht="27.65" customHeight="1" x14ac:dyDescent="0.25">
      <c r="A34" s="8" t="s">
        <v>4</v>
      </c>
      <c r="B34" s="174" t="s">
        <v>302</v>
      </c>
      <c r="C34" s="174"/>
      <c r="D34" s="174"/>
      <c r="E34" s="174"/>
      <c r="F34" s="174"/>
      <c r="G34" s="174"/>
      <c r="H34" s="174"/>
      <c r="I34" s="9">
        <v>8.3299999999999999E-2</v>
      </c>
      <c r="J34" s="10">
        <f>ROUND($J$29*I34,2)</f>
        <v>106.77</v>
      </c>
    </row>
    <row r="35" spans="1:10" ht="36.25" customHeight="1" x14ac:dyDescent="0.25">
      <c r="A35" s="8" t="s">
        <v>6</v>
      </c>
      <c r="B35" s="191" t="s">
        <v>39</v>
      </c>
      <c r="C35" s="191"/>
      <c r="D35" s="191"/>
      <c r="E35" s="191"/>
      <c r="F35" s="191"/>
      <c r="G35" s="191"/>
      <c r="H35" s="191"/>
      <c r="I35" s="11">
        <v>3.0249999999999999E-2</v>
      </c>
      <c r="J35" s="10">
        <f>ROUND($J$29*I35,2)</f>
        <v>38.770000000000003</v>
      </c>
    </row>
    <row r="36" spans="1:10" ht="13" x14ac:dyDescent="0.25">
      <c r="A36" s="192" t="s">
        <v>40</v>
      </c>
      <c r="B36" s="192"/>
      <c r="C36" s="192"/>
      <c r="D36" s="192"/>
      <c r="E36" s="192"/>
      <c r="F36" s="192"/>
      <c r="G36" s="192"/>
      <c r="H36" s="192"/>
      <c r="I36" s="192"/>
      <c r="J36" s="105">
        <f>SUM(J34+J35)</f>
        <v>145.54</v>
      </c>
    </row>
    <row r="37" spans="1:10" ht="13" x14ac:dyDescent="0.3">
      <c r="A37" s="12" t="s">
        <v>9</v>
      </c>
      <c r="B37" s="185" t="s">
        <v>41</v>
      </c>
      <c r="C37" s="185"/>
      <c r="D37" s="185"/>
      <c r="E37" s="185"/>
      <c r="F37" s="185"/>
      <c r="G37" s="185"/>
      <c r="H37" s="185"/>
      <c r="I37" s="185"/>
      <c r="J37" s="13">
        <f>ROUND(I50*J36,2)</f>
        <v>53.56</v>
      </c>
    </row>
    <row r="38" spans="1:10" ht="13" x14ac:dyDescent="0.25">
      <c r="A38" s="186" t="s">
        <v>40</v>
      </c>
      <c r="B38" s="186"/>
      <c r="C38" s="186"/>
      <c r="D38" s="186"/>
      <c r="E38" s="186"/>
      <c r="F38" s="186"/>
      <c r="G38" s="186"/>
      <c r="H38" s="186"/>
      <c r="I38" s="186"/>
      <c r="J38" s="14">
        <f>J36+J37</f>
        <v>199.1</v>
      </c>
    </row>
    <row r="39" spans="1:10" ht="13" x14ac:dyDescent="0.25">
      <c r="A39" s="177"/>
      <c r="B39" s="177"/>
      <c r="C39" s="177"/>
      <c r="D39" s="177"/>
      <c r="E39" s="177"/>
      <c r="F39" s="177"/>
      <c r="G39" s="177"/>
      <c r="H39" s="177"/>
      <c r="I39" s="177"/>
      <c r="J39" s="177"/>
    </row>
    <row r="40" spans="1:10" ht="30.4" customHeight="1" x14ac:dyDescent="0.25">
      <c r="A40" s="187" t="s">
        <v>42</v>
      </c>
      <c r="B40" s="187"/>
      <c r="C40" s="187"/>
      <c r="D40" s="187"/>
      <c r="E40" s="187"/>
      <c r="F40" s="187"/>
      <c r="G40" s="187"/>
      <c r="H40" s="187"/>
      <c r="I40" s="187"/>
      <c r="J40" s="187"/>
    </row>
    <row r="41" spans="1:10" ht="30.4" customHeight="1" x14ac:dyDescent="0.25">
      <c r="A41" s="104" t="s">
        <v>43</v>
      </c>
      <c r="B41" s="188" t="s">
        <v>44</v>
      </c>
      <c r="C41" s="188"/>
      <c r="D41" s="188"/>
      <c r="E41" s="188"/>
      <c r="F41" s="188"/>
      <c r="G41" s="188"/>
      <c r="H41" s="188"/>
      <c r="I41" s="167" t="s">
        <v>45</v>
      </c>
      <c r="J41" s="103" t="s">
        <v>46</v>
      </c>
    </row>
    <row r="42" spans="1:10" ht="13" x14ac:dyDescent="0.25">
      <c r="A42" s="8" t="s">
        <v>4</v>
      </c>
      <c r="B42" s="185" t="s">
        <v>47</v>
      </c>
      <c r="C42" s="185"/>
      <c r="D42" s="185"/>
      <c r="E42" s="185"/>
      <c r="F42" s="185"/>
      <c r="G42" s="185"/>
      <c r="H42" s="185"/>
      <c r="I42" s="15">
        <v>0.2</v>
      </c>
      <c r="J42" s="16">
        <f t="shared" ref="J42:J49" si="0">ROUND($J$29*I42,2)</f>
        <v>256.35000000000002</v>
      </c>
    </row>
    <row r="43" spans="1:10" ht="13" x14ac:dyDescent="0.25">
      <c r="A43" s="8" t="s">
        <v>6</v>
      </c>
      <c r="B43" s="185" t="s">
        <v>48</v>
      </c>
      <c r="C43" s="185"/>
      <c r="D43" s="185"/>
      <c r="E43" s="185"/>
      <c r="F43" s="185"/>
      <c r="G43" s="185"/>
      <c r="H43" s="185"/>
      <c r="I43" s="15">
        <v>2.5000000000000001E-2</v>
      </c>
      <c r="J43" s="16">
        <f t="shared" si="0"/>
        <v>32.04</v>
      </c>
    </row>
    <row r="44" spans="1:10" ht="12.75" customHeight="1" x14ac:dyDescent="0.25">
      <c r="A44" s="8" t="s">
        <v>9</v>
      </c>
      <c r="B44" s="174" t="s">
        <v>137</v>
      </c>
      <c r="C44" s="174"/>
      <c r="D44" s="174"/>
      <c r="E44" s="17" t="s">
        <v>50</v>
      </c>
      <c r="F44" s="18">
        <v>0.03</v>
      </c>
      <c r="G44" s="17" t="s">
        <v>51</v>
      </c>
      <c r="H44" s="19">
        <v>1</v>
      </c>
      <c r="I44" s="169">
        <v>0.03</v>
      </c>
      <c r="J44" s="16">
        <f t="shared" si="0"/>
        <v>38.450000000000003</v>
      </c>
    </row>
    <row r="45" spans="1:10" ht="13" x14ac:dyDescent="0.25">
      <c r="A45" s="8" t="s">
        <v>11</v>
      </c>
      <c r="B45" s="185" t="s">
        <v>52</v>
      </c>
      <c r="C45" s="185"/>
      <c r="D45" s="185"/>
      <c r="E45" s="185"/>
      <c r="F45" s="185"/>
      <c r="G45" s="185"/>
      <c r="H45" s="185"/>
      <c r="I45" s="15">
        <v>1.4999999999999999E-2</v>
      </c>
      <c r="J45" s="16">
        <f t="shared" si="0"/>
        <v>19.23</v>
      </c>
    </row>
    <row r="46" spans="1:10" ht="13" x14ac:dyDescent="0.25">
      <c r="A46" s="8" t="s">
        <v>29</v>
      </c>
      <c r="B46" s="185" t="s">
        <v>53</v>
      </c>
      <c r="C46" s="185"/>
      <c r="D46" s="185"/>
      <c r="E46" s="185"/>
      <c r="F46" s="185"/>
      <c r="G46" s="185"/>
      <c r="H46" s="185"/>
      <c r="I46" s="15">
        <v>0.01</v>
      </c>
      <c r="J46" s="16">
        <f t="shared" si="0"/>
        <v>12.82</v>
      </c>
    </row>
    <row r="47" spans="1:10" ht="13" x14ac:dyDescent="0.25">
      <c r="A47" s="8" t="s">
        <v>54</v>
      </c>
      <c r="B47" s="185" t="s">
        <v>55</v>
      </c>
      <c r="C47" s="185"/>
      <c r="D47" s="185"/>
      <c r="E47" s="185"/>
      <c r="F47" s="185"/>
      <c r="G47" s="185"/>
      <c r="H47" s="185"/>
      <c r="I47" s="15">
        <v>6.0000000000000001E-3</v>
      </c>
      <c r="J47" s="16">
        <f t="shared" si="0"/>
        <v>7.69</v>
      </c>
    </row>
    <row r="48" spans="1:10" ht="13" x14ac:dyDescent="0.25">
      <c r="A48" s="8" t="s">
        <v>56</v>
      </c>
      <c r="B48" s="185" t="s">
        <v>57</v>
      </c>
      <c r="C48" s="185"/>
      <c r="D48" s="185"/>
      <c r="E48" s="185"/>
      <c r="F48" s="185"/>
      <c r="G48" s="185"/>
      <c r="H48" s="185"/>
      <c r="I48" s="15">
        <v>2E-3</v>
      </c>
      <c r="J48" s="16">
        <f t="shared" si="0"/>
        <v>2.56</v>
      </c>
    </row>
    <row r="49" spans="1:11" ht="13" x14ac:dyDescent="0.25">
      <c r="A49" s="8" t="s">
        <v>58</v>
      </c>
      <c r="B49" s="185" t="s">
        <v>59</v>
      </c>
      <c r="C49" s="185"/>
      <c r="D49" s="185"/>
      <c r="E49" s="185"/>
      <c r="F49" s="185"/>
      <c r="G49" s="185"/>
      <c r="H49" s="185"/>
      <c r="I49" s="15">
        <v>0.08</v>
      </c>
      <c r="J49" s="16">
        <f t="shared" si="0"/>
        <v>102.54</v>
      </c>
    </row>
    <row r="50" spans="1:11" ht="13" x14ac:dyDescent="0.25">
      <c r="A50" s="186" t="s">
        <v>40</v>
      </c>
      <c r="B50" s="186"/>
      <c r="C50" s="186"/>
      <c r="D50" s="186"/>
      <c r="E50" s="186"/>
      <c r="F50" s="186"/>
      <c r="G50" s="186"/>
      <c r="H50" s="186"/>
      <c r="I50" s="168">
        <f>SUM(I42:I49)</f>
        <v>0.36800000000000005</v>
      </c>
      <c r="J50" s="14">
        <f>SUM(J42:J49)</f>
        <v>471.68000000000006</v>
      </c>
    </row>
    <row r="51" spans="1:11" ht="13" x14ac:dyDescent="0.25">
      <c r="A51" s="177"/>
      <c r="B51" s="177"/>
      <c r="C51" s="177"/>
      <c r="D51" s="177"/>
      <c r="E51" s="177"/>
      <c r="F51" s="177"/>
      <c r="G51" s="177"/>
      <c r="H51" s="177"/>
      <c r="I51" s="177"/>
      <c r="J51" s="177"/>
    </row>
    <row r="52" spans="1:11" ht="16.149999999999999" customHeight="1" x14ac:dyDescent="0.25">
      <c r="A52" s="187" t="s">
        <v>60</v>
      </c>
      <c r="B52" s="187"/>
      <c r="C52" s="187"/>
      <c r="D52" s="187"/>
      <c r="E52" s="187"/>
      <c r="F52" s="187"/>
      <c r="G52" s="187"/>
      <c r="H52" s="187"/>
      <c r="I52" s="187"/>
      <c r="J52" s="187"/>
    </row>
    <row r="53" spans="1:11" ht="16.149999999999999" customHeight="1" x14ac:dyDescent="0.25">
      <c r="A53" s="104" t="s">
        <v>61</v>
      </c>
      <c r="B53" s="188" t="s">
        <v>62</v>
      </c>
      <c r="C53" s="188"/>
      <c r="D53" s="188"/>
      <c r="E53" s="188"/>
      <c r="F53" s="188"/>
      <c r="G53" s="188"/>
      <c r="H53" s="188"/>
      <c r="I53" s="188"/>
      <c r="J53" s="103" t="s">
        <v>37</v>
      </c>
    </row>
    <row r="54" spans="1:11" ht="13" x14ac:dyDescent="0.25">
      <c r="A54" s="8" t="s">
        <v>4</v>
      </c>
      <c r="B54" s="185" t="s">
        <v>193</v>
      </c>
      <c r="C54" s="185"/>
      <c r="D54" s="185"/>
      <c r="E54" s="185"/>
      <c r="F54" s="185"/>
      <c r="G54" s="185"/>
      <c r="H54" s="185"/>
      <c r="I54" s="185"/>
      <c r="J54" s="115">
        <f>IF(ROUND((I57*I55*I56)-(J23*0.06),2)&lt;0,0,ROUND((I57*I55*I56)-(J23*0.06),2))*1+(I55*I56*21.726-0.06*J23)*0</f>
        <v>121.1</v>
      </c>
    </row>
    <row r="55" spans="1:11" ht="13" x14ac:dyDescent="0.25">
      <c r="A55" s="8"/>
      <c r="B55" s="194" t="s">
        <v>216</v>
      </c>
      <c r="C55" s="194"/>
      <c r="D55" s="194"/>
      <c r="E55" s="194"/>
      <c r="F55" s="194"/>
      <c r="G55" s="194"/>
      <c r="H55" s="194"/>
      <c r="I55" s="20">
        <v>4.5</v>
      </c>
      <c r="J55" s="130" t="s">
        <v>63</v>
      </c>
    </row>
    <row r="56" spans="1:11" ht="13" x14ac:dyDescent="0.25">
      <c r="A56" s="8"/>
      <c r="B56" s="194" t="s">
        <v>217</v>
      </c>
      <c r="C56" s="194"/>
      <c r="D56" s="194"/>
      <c r="E56" s="194"/>
      <c r="F56" s="194"/>
      <c r="G56" s="194"/>
      <c r="H56" s="194"/>
      <c r="I56" s="21">
        <v>2</v>
      </c>
      <c r="J56" s="130" t="s">
        <v>63</v>
      </c>
    </row>
    <row r="57" spans="1:11" ht="13" x14ac:dyDescent="0.25">
      <c r="A57" s="8"/>
      <c r="B57" s="194" t="s">
        <v>218</v>
      </c>
      <c r="C57" s="194"/>
      <c r="D57" s="194"/>
      <c r="E57" s="194"/>
      <c r="F57" s="194"/>
      <c r="G57" s="194"/>
      <c r="H57" s="194"/>
      <c r="I57" s="22">
        <v>22</v>
      </c>
      <c r="J57" s="130" t="s">
        <v>63</v>
      </c>
    </row>
    <row r="58" spans="1:11" ht="13" x14ac:dyDescent="0.25">
      <c r="A58" s="8" t="s">
        <v>6</v>
      </c>
      <c r="B58" s="185" t="s">
        <v>197</v>
      </c>
      <c r="C58" s="185"/>
      <c r="D58" s="185"/>
      <c r="E58" s="185"/>
      <c r="F58" s="185"/>
      <c r="G58" s="185"/>
      <c r="H58" s="185"/>
      <c r="I58" s="185"/>
      <c r="J58" s="16">
        <f>ROUND(I60*I59*(1-0.18),2)*1+ROUND(21.726*6*(1-0.18),2)*0</f>
        <v>0</v>
      </c>
    </row>
    <row r="59" spans="1:11" ht="13" x14ac:dyDescent="0.25">
      <c r="A59" s="8"/>
      <c r="B59" s="194" t="s">
        <v>307</v>
      </c>
      <c r="C59" s="194"/>
      <c r="D59" s="194"/>
      <c r="E59" s="194"/>
      <c r="F59" s="194"/>
      <c r="G59" s="194"/>
      <c r="H59" s="194"/>
      <c r="I59" s="20">
        <v>0</v>
      </c>
      <c r="J59" s="108" t="s">
        <v>63</v>
      </c>
      <c r="K59" s="111"/>
    </row>
    <row r="60" spans="1:11" ht="13" x14ac:dyDescent="0.25">
      <c r="A60" s="23"/>
      <c r="B60" s="194" t="s">
        <v>219</v>
      </c>
      <c r="C60" s="194"/>
      <c r="D60" s="194"/>
      <c r="E60" s="194"/>
      <c r="F60" s="194"/>
      <c r="G60" s="194"/>
      <c r="H60" s="194"/>
      <c r="I60" s="24">
        <v>22</v>
      </c>
      <c r="J60" s="130" t="s">
        <v>63</v>
      </c>
    </row>
    <row r="61" spans="1:11" ht="27.65" customHeight="1" x14ac:dyDescent="0.25">
      <c r="A61" s="8" t="s">
        <v>9</v>
      </c>
      <c r="B61" s="193" t="s">
        <v>202</v>
      </c>
      <c r="C61" s="193"/>
      <c r="D61" s="193"/>
      <c r="E61" s="193"/>
      <c r="F61" s="193"/>
      <c r="G61" s="193"/>
      <c r="H61" s="193"/>
      <c r="I61" s="193"/>
      <c r="J61" s="16">
        <v>0</v>
      </c>
    </row>
    <row r="62" spans="1:11" ht="27.65" customHeight="1" x14ac:dyDescent="0.25">
      <c r="A62" s="8" t="s">
        <v>11</v>
      </c>
      <c r="B62" s="174" t="s">
        <v>196</v>
      </c>
      <c r="C62" s="174"/>
      <c r="D62" s="174"/>
      <c r="E62" s="174"/>
      <c r="F62" s="174"/>
      <c r="G62" s="174"/>
      <c r="H62" s="174"/>
      <c r="I62" s="174"/>
      <c r="J62" s="25">
        <v>32.5</v>
      </c>
    </row>
    <row r="63" spans="1:11" ht="13" x14ac:dyDescent="0.25">
      <c r="A63" s="186" t="s">
        <v>32</v>
      </c>
      <c r="B63" s="186"/>
      <c r="C63" s="186"/>
      <c r="D63" s="186"/>
      <c r="E63" s="186"/>
      <c r="F63" s="186"/>
      <c r="G63" s="186"/>
      <c r="H63" s="186"/>
      <c r="I63" s="186"/>
      <c r="J63" s="14">
        <f>SUM(J54:J62)</f>
        <v>153.6</v>
      </c>
    </row>
    <row r="64" spans="1:11" ht="13" x14ac:dyDescent="0.25">
      <c r="A64" s="177"/>
      <c r="B64" s="177"/>
      <c r="C64" s="177"/>
      <c r="D64" s="177"/>
      <c r="E64" s="177"/>
      <c r="F64" s="177"/>
      <c r="G64" s="177"/>
      <c r="H64" s="177"/>
      <c r="I64" s="177"/>
      <c r="J64" s="177"/>
    </row>
    <row r="65" spans="1:20" ht="16.149999999999999" customHeight="1" x14ac:dyDescent="0.25">
      <c r="A65" s="187" t="s">
        <v>64</v>
      </c>
      <c r="B65" s="187"/>
      <c r="C65" s="187"/>
      <c r="D65" s="187"/>
      <c r="E65" s="187"/>
      <c r="F65" s="187"/>
      <c r="G65" s="187"/>
      <c r="H65" s="187"/>
      <c r="I65" s="187"/>
      <c r="J65" s="187"/>
    </row>
    <row r="66" spans="1:20" ht="16.149999999999999" customHeight="1" x14ac:dyDescent="0.25">
      <c r="A66" s="103">
        <v>2</v>
      </c>
      <c r="B66" s="183" t="s">
        <v>65</v>
      </c>
      <c r="C66" s="183"/>
      <c r="D66" s="183"/>
      <c r="E66" s="183"/>
      <c r="F66" s="183"/>
      <c r="G66" s="183"/>
      <c r="H66" s="183"/>
      <c r="I66" s="183"/>
      <c r="J66" s="103" t="s">
        <v>37</v>
      </c>
    </row>
    <row r="67" spans="1:20" ht="14.65" customHeight="1" x14ac:dyDescent="0.25">
      <c r="A67" s="1" t="s">
        <v>35</v>
      </c>
      <c r="B67" s="1"/>
      <c r="C67" s="174" t="s">
        <v>66</v>
      </c>
      <c r="D67" s="174"/>
      <c r="E67" s="174"/>
      <c r="F67" s="174"/>
      <c r="G67" s="174"/>
      <c r="H67" s="174"/>
      <c r="I67" s="174"/>
      <c r="J67" s="26">
        <f>J38</f>
        <v>199.1</v>
      </c>
    </row>
    <row r="68" spans="1:20" ht="14.65" customHeight="1" x14ac:dyDescent="0.25">
      <c r="A68" s="1" t="s">
        <v>43</v>
      </c>
      <c r="B68" s="1"/>
      <c r="C68" s="174" t="s">
        <v>44</v>
      </c>
      <c r="D68" s="174"/>
      <c r="E68" s="174"/>
      <c r="F68" s="174"/>
      <c r="G68" s="174"/>
      <c r="H68" s="174"/>
      <c r="I68" s="174"/>
      <c r="J68" s="26">
        <f>J50</f>
        <v>471.68000000000006</v>
      </c>
    </row>
    <row r="69" spans="1:20" ht="14.65" customHeight="1" x14ac:dyDescent="0.25">
      <c r="A69" s="1" t="s">
        <v>61</v>
      </c>
      <c r="B69" s="1"/>
      <c r="C69" s="174" t="s">
        <v>62</v>
      </c>
      <c r="D69" s="174"/>
      <c r="E69" s="174"/>
      <c r="F69" s="174"/>
      <c r="G69" s="174"/>
      <c r="H69" s="174"/>
      <c r="I69" s="174"/>
      <c r="J69" s="146">
        <f>J63</f>
        <v>153.6</v>
      </c>
    </row>
    <row r="70" spans="1:20" ht="14.65" customHeight="1" x14ac:dyDescent="0.25">
      <c r="A70" s="184" t="s">
        <v>40</v>
      </c>
      <c r="B70" s="184"/>
      <c r="C70" s="184"/>
      <c r="D70" s="184"/>
      <c r="E70" s="184"/>
      <c r="F70" s="184"/>
      <c r="G70" s="184"/>
      <c r="H70" s="184"/>
      <c r="I70" s="184"/>
      <c r="J70" s="27">
        <f>SUM(J67+J68+J69)</f>
        <v>824.38000000000011</v>
      </c>
    </row>
    <row r="71" spans="1:20" ht="13.5" thickBot="1" x14ac:dyDescent="0.3">
      <c r="A71" s="177"/>
      <c r="B71" s="177"/>
      <c r="C71" s="177"/>
      <c r="D71" s="177"/>
      <c r="E71" s="177"/>
      <c r="F71" s="177"/>
      <c r="G71" s="177"/>
      <c r="H71" s="177"/>
      <c r="I71" s="177"/>
      <c r="J71" s="177"/>
    </row>
    <row r="72" spans="1:20" ht="16.149999999999999" customHeight="1" thickBot="1" x14ac:dyDescent="0.3">
      <c r="A72" s="187" t="s">
        <v>67</v>
      </c>
      <c r="B72" s="187"/>
      <c r="C72" s="187"/>
      <c r="D72" s="187"/>
      <c r="E72" s="187"/>
      <c r="F72" s="187"/>
      <c r="G72" s="187"/>
      <c r="H72" s="187"/>
      <c r="I72" s="187"/>
      <c r="J72" s="187"/>
      <c r="L72" s="214" t="s">
        <v>68</v>
      </c>
      <c r="M72" s="215"/>
      <c r="N72" s="83"/>
      <c r="O72" s="83"/>
      <c r="P72" s="83"/>
      <c r="Q72" s="83"/>
      <c r="R72" s="83"/>
      <c r="S72" s="83"/>
      <c r="T72" s="83"/>
    </row>
    <row r="73" spans="1:20" ht="16.149999999999999" customHeight="1" thickBot="1" x14ac:dyDescent="0.3">
      <c r="A73" s="104">
        <v>3</v>
      </c>
      <c r="B73" s="183" t="s">
        <v>69</v>
      </c>
      <c r="C73" s="183"/>
      <c r="D73" s="183"/>
      <c r="E73" s="183"/>
      <c r="F73" s="183"/>
      <c r="G73" s="183"/>
      <c r="H73" s="183"/>
      <c r="I73" s="183"/>
      <c r="J73" s="104" t="s">
        <v>70</v>
      </c>
      <c r="L73" s="93" t="s">
        <v>71</v>
      </c>
      <c r="M73" s="84" t="s">
        <v>72</v>
      </c>
      <c r="N73" s="83"/>
      <c r="O73" s="83"/>
      <c r="P73" s="83"/>
      <c r="Q73" s="83"/>
      <c r="R73" s="83"/>
      <c r="S73" s="83"/>
      <c r="T73" s="83"/>
    </row>
    <row r="74" spans="1:20" ht="47.15" customHeight="1" x14ac:dyDescent="0.25">
      <c r="A74" s="8" t="s">
        <v>4</v>
      </c>
      <c r="B74" s="174" t="s">
        <v>198</v>
      </c>
      <c r="C74" s="174"/>
      <c r="D74" s="174"/>
      <c r="E74" s="174"/>
      <c r="F74" s="174"/>
      <c r="G74" s="174"/>
      <c r="H74" s="174"/>
      <c r="I74" s="174"/>
      <c r="J74" s="115">
        <f>ROUND((($J$29/12)+($J$34/12)+($J$29/12/12)+($J$35/12))*(30/30)*0.05,2)</f>
        <v>6.39</v>
      </c>
      <c r="L74" s="92" t="s">
        <v>74</v>
      </c>
      <c r="M74" s="92" t="s">
        <v>75</v>
      </c>
      <c r="N74" s="83"/>
      <c r="O74" s="83"/>
      <c r="P74" s="83"/>
      <c r="Q74" s="83"/>
      <c r="R74" s="83"/>
      <c r="S74" s="83"/>
      <c r="T74" s="83"/>
    </row>
    <row r="75" spans="1:20" ht="14.65" customHeight="1" thickBot="1" x14ac:dyDescent="0.3">
      <c r="A75" s="8" t="s">
        <v>6</v>
      </c>
      <c r="B75" s="174" t="s">
        <v>76</v>
      </c>
      <c r="C75" s="174"/>
      <c r="D75" s="174"/>
      <c r="E75" s="174"/>
      <c r="F75" s="174"/>
      <c r="G75" s="174"/>
      <c r="H75" s="174"/>
      <c r="I75" s="174"/>
      <c r="J75" s="115">
        <f>ROUND($J$74*I49,2)</f>
        <v>0.51</v>
      </c>
      <c r="L75" s="86"/>
      <c r="M75" s="86"/>
      <c r="N75" s="83"/>
      <c r="O75" s="83"/>
      <c r="P75" s="83"/>
      <c r="Q75" s="83"/>
      <c r="R75" s="83"/>
      <c r="S75" s="83"/>
      <c r="T75" s="83"/>
    </row>
    <row r="76" spans="1:20" ht="36.25" customHeight="1" thickBot="1" x14ac:dyDescent="0.3">
      <c r="A76" s="112" t="s">
        <v>9</v>
      </c>
      <c r="B76" s="174" t="s">
        <v>303</v>
      </c>
      <c r="C76" s="174"/>
      <c r="D76" s="174"/>
      <c r="E76" s="174"/>
      <c r="F76" s="174"/>
      <c r="G76" s="174"/>
      <c r="H76" s="174"/>
      <c r="I76" s="28">
        <v>1.9E-3</v>
      </c>
      <c r="J76" s="16">
        <f>ROUND($J$29*I76,2)</f>
        <v>2.44</v>
      </c>
      <c r="K76" s="94"/>
      <c r="L76" s="87" t="s">
        <v>77</v>
      </c>
      <c r="M76" s="87" t="s">
        <v>78</v>
      </c>
      <c r="N76" s="83"/>
      <c r="O76" s="83"/>
      <c r="P76" s="83"/>
      <c r="Q76" s="83"/>
      <c r="R76" s="83"/>
      <c r="S76" s="83"/>
      <c r="T76" s="83"/>
    </row>
    <row r="77" spans="1:20" ht="27.75" customHeight="1" x14ac:dyDescent="0.25">
      <c r="A77" s="112" t="s">
        <v>11</v>
      </c>
      <c r="B77" s="195" t="s">
        <v>199</v>
      </c>
      <c r="C77" s="196"/>
      <c r="D77" s="196"/>
      <c r="E77" s="196"/>
      <c r="F77" s="196"/>
      <c r="G77" s="196"/>
      <c r="H77" s="196"/>
      <c r="I77" s="197"/>
      <c r="J77" s="16">
        <f>(J29/30*7)/12*0.9</f>
        <v>22.430449999999997</v>
      </c>
      <c r="L77" s="88"/>
      <c r="M77" s="88"/>
      <c r="N77" s="83"/>
      <c r="O77" s="83"/>
      <c r="P77" s="83"/>
      <c r="Q77" s="83"/>
      <c r="R77" s="83"/>
      <c r="S77" s="83"/>
      <c r="T77" s="83"/>
    </row>
    <row r="78" spans="1:20" ht="14.65" customHeight="1" x14ac:dyDescent="0.25">
      <c r="A78" s="112" t="s">
        <v>29</v>
      </c>
      <c r="B78" s="174" t="s">
        <v>79</v>
      </c>
      <c r="C78" s="174"/>
      <c r="D78" s="174"/>
      <c r="E78" s="174"/>
      <c r="F78" s="174"/>
      <c r="G78" s="174"/>
      <c r="H78" s="174"/>
      <c r="I78" s="174"/>
      <c r="J78" s="16">
        <f>ROUND($I$50*J77,2)</f>
        <v>8.25</v>
      </c>
      <c r="L78" s="89" t="s">
        <v>80</v>
      </c>
      <c r="M78" s="89" t="s">
        <v>81</v>
      </c>
      <c r="N78" s="83"/>
      <c r="O78" s="83"/>
      <c r="P78" s="83"/>
      <c r="Q78" s="83"/>
      <c r="R78" s="83"/>
      <c r="S78" s="83"/>
      <c r="T78" s="83"/>
    </row>
    <row r="79" spans="1:20" ht="36.25" customHeight="1" thickBot="1" x14ac:dyDescent="0.3">
      <c r="A79" s="112" t="s">
        <v>54</v>
      </c>
      <c r="B79" s="174" t="s">
        <v>223</v>
      </c>
      <c r="C79" s="174"/>
      <c r="D79" s="174"/>
      <c r="E79" s="174"/>
      <c r="F79" s="174"/>
      <c r="G79" s="174"/>
      <c r="H79" s="174"/>
      <c r="I79" s="28">
        <v>3.8100000000000002E-2</v>
      </c>
      <c r="J79" s="16">
        <f>ROUND($J$29*I79,2)</f>
        <v>48.83</v>
      </c>
      <c r="K79" s="94"/>
      <c r="L79" s="86"/>
      <c r="M79" s="86"/>
      <c r="N79" s="83"/>
      <c r="O79" s="83"/>
      <c r="P79" s="83"/>
      <c r="Q79" s="83"/>
      <c r="R79" s="83"/>
      <c r="S79" s="83"/>
      <c r="T79" s="83"/>
    </row>
    <row r="80" spans="1:20" ht="13.5" thickBot="1" x14ac:dyDescent="0.3">
      <c r="A80" s="186" t="s">
        <v>40</v>
      </c>
      <c r="B80" s="186"/>
      <c r="C80" s="186"/>
      <c r="D80" s="186"/>
      <c r="E80" s="186"/>
      <c r="F80" s="186"/>
      <c r="G80" s="186"/>
      <c r="H80" s="186"/>
      <c r="I80" s="186"/>
      <c r="J80" s="14">
        <f>SUM(J74:J79)</f>
        <v>88.850449999999995</v>
      </c>
      <c r="L80" s="87" t="s">
        <v>82</v>
      </c>
      <c r="M80" s="87" t="s">
        <v>83</v>
      </c>
      <c r="N80" s="83"/>
      <c r="O80" s="83"/>
      <c r="P80" s="83"/>
      <c r="Q80" s="83"/>
      <c r="R80" s="83"/>
      <c r="S80" s="83"/>
      <c r="T80" s="83"/>
    </row>
    <row r="81" spans="1:20" ht="13.5" thickBot="1" x14ac:dyDescent="0.3">
      <c r="A81" s="177"/>
      <c r="B81" s="177"/>
      <c r="C81" s="177"/>
      <c r="D81" s="177"/>
      <c r="E81" s="177"/>
      <c r="F81" s="177"/>
      <c r="G81" s="177"/>
      <c r="H81" s="177"/>
      <c r="I81" s="177"/>
      <c r="J81" s="177"/>
      <c r="L81" s="90"/>
      <c r="M81" s="90"/>
      <c r="N81" s="83"/>
      <c r="O81" s="83"/>
      <c r="P81" s="83"/>
      <c r="Q81" s="83"/>
      <c r="R81" s="83"/>
      <c r="S81" s="83"/>
      <c r="T81" s="83"/>
    </row>
    <row r="82" spans="1:20" ht="16.149999999999999" customHeight="1" thickBot="1" x14ac:dyDescent="0.3">
      <c r="A82" s="187" t="s">
        <v>84</v>
      </c>
      <c r="B82" s="187"/>
      <c r="C82" s="187"/>
      <c r="D82" s="187"/>
      <c r="E82" s="187"/>
      <c r="F82" s="187"/>
      <c r="G82" s="187"/>
      <c r="H82" s="187"/>
      <c r="I82" s="187"/>
      <c r="J82" s="187"/>
      <c r="L82" s="91" t="s">
        <v>85</v>
      </c>
      <c r="M82" s="91" t="s">
        <v>86</v>
      </c>
      <c r="N82" s="83"/>
      <c r="O82" s="83"/>
      <c r="P82" s="83"/>
      <c r="Q82" s="83"/>
      <c r="R82" s="83"/>
      <c r="S82" s="83"/>
      <c r="T82" s="83"/>
    </row>
    <row r="83" spans="1:20" ht="28" customHeight="1" x14ac:dyDescent="0.25">
      <c r="A83" s="199" t="s">
        <v>87</v>
      </c>
      <c r="B83" s="199"/>
      <c r="C83" s="199"/>
      <c r="D83" s="199"/>
      <c r="E83" s="199"/>
      <c r="F83" s="199"/>
      <c r="G83" s="199"/>
      <c r="H83" s="199"/>
      <c r="I83" s="199"/>
      <c r="J83" s="29">
        <f>J86+J29+J34+J35</f>
        <v>1543.6</v>
      </c>
    </row>
    <row r="84" spans="1:20" ht="14.65" customHeight="1" x14ac:dyDescent="0.25">
      <c r="A84" s="200"/>
      <c r="B84" s="200"/>
      <c r="C84" s="200"/>
      <c r="D84" s="200"/>
      <c r="E84" s="200"/>
      <c r="F84" s="200"/>
      <c r="G84" s="200"/>
      <c r="H84" s="200"/>
      <c r="I84" s="200"/>
      <c r="J84" s="200"/>
    </row>
    <row r="85" spans="1:20" ht="14" x14ac:dyDescent="0.3">
      <c r="A85" s="30" t="s">
        <v>88</v>
      </c>
      <c r="B85" s="188" t="s">
        <v>89</v>
      </c>
      <c r="C85" s="188"/>
      <c r="D85" s="188"/>
      <c r="E85" s="188"/>
      <c r="F85" s="188"/>
      <c r="G85" s="188"/>
      <c r="H85" s="188"/>
      <c r="I85" s="188"/>
      <c r="J85" s="30" t="s">
        <v>37</v>
      </c>
    </row>
    <row r="86" spans="1:20" ht="12.75" customHeight="1" x14ac:dyDescent="0.3">
      <c r="A86" s="12" t="s">
        <v>4</v>
      </c>
      <c r="B86" s="174" t="s">
        <v>184</v>
      </c>
      <c r="C86" s="174"/>
      <c r="D86" s="174"/>
      <c r="E86" s="174"/>
      <c r="F86" s="174"/>
      <c r="G86" s="174"/>
      <c r="H86" s="174"/>
      <c r="I86" s="11">
        <v>9.0749999999999997E-2</v>
      </c>
      <c r="J86" s="16">
        <f>ROUND(($J$29*I86),2)</f>
        <v>116.32</v>
      </c>
    </row>
    <row r="87" spans="1:20" ht="13" x14ac:dyDescent="0.3">
      <c r="A87" s="12" t="s">
        <v>6</v>
      </c>
      <c r="B87" s="198" t="s">
        <v>194</v>
      </c>
      <c r="C87" s="198"/>
      <c r="D87" s="198"/>
      <c r="E87" s="198"/>
      <c r="F87" s="198"/>
      <c r="G87" s="198"/>
      <c r="H87" s="198"/>
      <c r="I87" s="198"/>
      <c r="J87" s="32">
        <f>ROUND((($J$83/30)*2.96)/12,2)</f>
        <v>12.69</v>
      </c>
    </row>
    <row r="88" spans="1:20" ht="13" x14ac:dyDescent="0.3">
      <c r="A88" s="12" t="s">
        <v>9</v>
      </c>
      <c r="B88" s="185" t="s">
        <v>186</v>
      </c>
      <c r="C88" s="185"/>
      <c r="D88" s="185"/>
      <c r="E88" s="185"/>
      <c r="F88" s="185"/>
      <c r="G88" s="185"/>
      <c r="H88" s="185"/>
      <c r="I88" s="185"/>
      <c r="J88" s="32">
        <f>ROUND((($J$83/30)*5)/12*0.015,2)</f>
        <v>0.32</v>
      </c>
    </row>
    <row r="89" spans="1:20" ht="13" x14ac:dyDescent="0.3">
      <c r="A89" s="12" t="s">
        <v>11</v>
      </c>
      <c r="B89" s="185" t="s">
        <v>185</v>
      </c>
      <c r="C89" s="185"/>
      <c r="D89" s="185"/>
      <c r="E89" s="185"/>
      <c r="F89" s="185"/>
      <c r="G89" s="185"/>
      <c r="H89" s="185"/>
      <c r="I89" s="185"/>
      <c r="J89" s="13">
        <f>ROUND(((($J$83/30)*15)/12)*0.0078,2)</f>
        <v>0.5</v>
      </c>
    </row>
    <row r="90" spans="1:20" ht="13" x14ac:dyDescent="0.3">
      <c r="A90" s="12" t="s">
        <v>29</v>
      </c>
      <c r="B90" s="185" t="s">
        <v>195</v>
      </c>
      <c r="C90" s="185"/>
      <c r="D90" s="185"/>
      <c r="E90" s="185"/>
      <c r="F90" s="185"/>
      <c r="G90" s="185"/>
      <c r="H90" s="185"/>
      <c r="I90" s="185"/>
      <c r="J90" s="115">
        <f>ROUND(((($J$29+$J$29/3)*4/12)/12)*0.01,2)</f>
        <v>0.47</v>
      </c>
    </row>
    <row r="91" spans="1:20" ht="13" x14ac:dyDescent="0.3">
      <c r="A91" s="33" t="s">
        <v>54</v>
      </c>
      <c r="B91" s="203" t="s">
        <v>203</v>
      </c>
      <c r="C91" s="203"/>
      <c r="D91" s="203"/>
      <c r="E91" s="203"/>
      <c r="F91" s="203"/>
      <c r="G91" s="203"/>
      <c r="H91" s="203"/>
      <c r="I91" s="203"/>
      <c r="J91" s="13">
        <f>ROUND(((($J$83/30)*5)/12),2)</f>
        <v>21.44</v>
      </c>
    </row>
    <row r="92" spans="1:20" ht="13" x14ac:dyDescent="0.3">
      <c r="A92" s="186" t="s">
        <v>40</v>
      </c>
      <c r="B92" s="186"/>
      <c r="C92" s="186"/>
      <c r="D92" s="186"/>
      <c r="E92" s="186"/>
      <c r="F92" s="186"/>
      <c r="G92" s="186"/>
      <c r="H92" s="186"/>
      <c r="I92" s="186"/>
      <c r="J92" s="34">
        <f>SUM(J86:J91)</f>
        <v>151.73999999999998</v>
      </c>
    </row>
    <row r="93" spans="1:20" ht="14.65" customHeight="1" x14ac:dyDescent="0.3">
      <c r="A93" s="12" t="s">
        <v>56</v>
      </c>
      <c r="B93" s="185" t="s">
        <v>90</v>
      </c>
      <c r="C93" s="185"/>
      <c r="D93" s="185"/>
      <c r="E93" s="185"/>
      <c r="F93" s="185"/>
      <c r="G93" s="185"/>
      <c r="H93" s="185"/>
      <c r="I93" s="185"/>
      <c r="J93" s="13">
        <f>ROUND(I50*J92,2)</f>
        <v>55.84</v>
      </c>
    </row>
    <row r="94" spans="1:20" ht="13" x14ac:dyDescent="0.25">
      <c r="A94" s="186" t="s">
        <v>40</v>
      </c>
      <c r="B94" s="186"/>
      <c r="C94" s="186"/>
      <c r="D94" s="186"/>
      <c r="E94" s="186"/>
      <c r="F94" s="186"/>
      <c r="G94" s="186"/>
      <c r="H94" s="186"/>
      <c r="I94" s="186"/>
      <c r="J94" s="14">
        <f>SUM(J92:J93)</f>
        <v>207.57999999999998</v>
      </c>
    </row>
    <row r="95" spans="1:20" ht="16.149999999999999" customHeight="1" x14ac:dyDescent="0.25">
      <c r="A95" s="187" t="s">
        <v>187</v>
      </c>
      <c r="B95" s="187"/>
      <c r="C95" s="187"/>
      <c r="D95" s="187"/>
      <c r="E95" s="187"/>
      <c r="F95" s="187"/>
      <c r="G95" s="187"/>
      <c r="H95" s="187"/>
      <c r="I95" s="187"/>
      <c r="J95" s="187"/>
    </row>
    <row r="96" spans="1:20" ht="14" x14ac:dyDescent="0.25">
      <c r="A96" s="104" t="s">
        <v>91</v>
      </c>
      <c r="B96" s="188" t="s">
        <v>92</v>
      </c>
      <c r="C96" s="188"/>
      <c r="D96" s="188"/>
      <c r="E96" s="188"/>
      <c r="F96" s="188"/>
      <c r="G96" s="188"/>
      <c r="H96" s="188"/>
      <c r="I96" s="188"/>
      <c r="J96" s="35" t="s">
        <v>37</v>
      </c>
    </row>
    <row r="97" spans="1:10" ht="13" x14ac:dyDescent="0.25">
      <c r="A97" s="8" t="s">
        <v>4</v>
      </c>
      <c r="B97" s="185" t="s">
        <v>188</v>
      </c>
      <c r="C97" s="185"/>
      <c r="D97" s="185"/>
      <c r="E97" s="185"/>
      <c r="F97" s="185"/>
      <c r="G97" s="185"/>
      <c r="H97" s="185"/>
      <c r="I97" s="185"/>
      <c r="J97" s="16">
        <v>0</v>
      </c>
    </row>
    <row r="98" spans="1:10" ht="13" x14ac:dyDescent="0.25">
      <c r="A98" s="201" t="s">
        <v>40</v>
      </c>
      <c r="B98" s="201"/>
      <c r="C98" s="201"/>
      <c r="D98" s="201"/>
      <c r="E98" s="201"/>
      <c r="F98" s="201"/>
      <c r="G98" s="201"/>
      <c r="H98" s="201"/>
      <c r="I98" s="201"/>
      <c r="J98" s="16">
        <v>0</v>
      </c>
    </row>
    <row r="99" spans="1:10" ht="13" x14ac:dyDescent="0.3">
      <c r="A99" s="12" t="s">
        <v>6</v>
      </c>
      <c r="B99" s="185" t="s">
        <v>93</v>
      </c>
      <c r="C99" s="185"/>
      <c r="D99" s="185"/>
      <c r="E99" s="185"/>
      <c r="F99" s="185"/>
      <c r="G99" s="185"/>
      <c r="H99" s="185"/>
      <c r="I99" s="185"/>
      <c r="J99" s="13">
        <f>ROUND(I50*J98,2)</f>
        <v>0</v>
      </c>
    </row>
    <row r="100" spans="1:10" ht="13" x14ac:dyDescent="0.25">
      <c r="A100" s="186" t="s">
        <v>40</v>
      </c>
      <c r="B100" s="186"/>
      <c r="C100" s="186"/>
      <c r="D100" s="186"/>
      <c r="E100" s="186"/>
      <c r="F100" s="186"/>
      <c r="G100" s="186"/>
      <c r="H100" s="186"/>
      <c r="I100" s="186"/>
      <c r="J100" s="14">
        <f>SUM(J98:J99)</f>
        <v>0</v>
      </c>
    </row>
    <row r="101" spans="1:10" ht="13" x14ac:dyDescent="0.25">
      <c r="A101" s="202"/>
      <c r="B101" s="202"/>
      <c r="C101" s="202"/>
      <c r="D101" s="202"/>
      <c r="E101" s="202"/>
      <c r="F101" s="202"/>
      <c r="G101" s="202"/>
      <c r="H101" s="202"/>
      <c r="I101" s="202"/>
      <c r="J101" s="202"/>
    </row>
    <row r="102" spans="1:10" ht="16.149999999999999" customHeight="1" x14ac:dyDescent="0.25">
      <c r="A102" s="187" t="s">
        <v>94</v>
      </c>
      <c r="B102" s="187"/>
      <c r="C102" s="187"/>
      <c r="D102" s="187"/>
      <c r="E102" s="187"/>
      <c r="F102" s="187"/>
      <c r="G102" s="187"/>
      <c r="H102" s="187"/>
      <c r="I102" s="187"/>
      <c r="J102" s="187"/>
    </row>
    <row r="103" spans="1:10" ht="16.149999999999999" customHeight="1" x14ac:dyDescent="0.25">
      <c r="A103" s="103">
        <v>4</v>
      </c>
      <c r="B103" s="183" t="s">
        <v>95</v>
      </c>
      <c r="C103" s="183"/>
      <c r="D103" s="183"/>
      <c r="E103" s="183"/>
      <c r="F103" s="183"/>
      <c r="G103" s="183"/>
      <c r="H103" s="183"/>
      <c r="I103" s="183"/>
      <c r="J103" s="35" t="s">
        <v>37</v>
      </c>
    </row>
    <row r="104" spans="1:10" ht="14.65" customHeight="1" x14ac:dyDescent="0.25">
      <c r="A104" s="1" t="s">
        <v>88</v>
      </c>
      <c r="B104" s="174" t="s">
        <v>96</v>
      </c>
      <c r="C104" s="174"/>
      <c r="D104" s="174"/>
      <c r="E104" s="174"/>
      <c r="F104" s="174"/>
      <c r="G104" s="174"/>
      <c r="H104" s="174"/>
      <c r="I104" s="174"/>
      <c r="J104" s="16">
        <f>J94</f>
        <v>207.57999999999998</v>
      </c>
    </row>
    <row r="105" spans="1:10" ht="14.65" customHeight="1" x14ac:dyDescent="0.25">
      <c r="A105" s="1" t="s">
        <v>97</v>
      </c>
      <c r="B105" s="174" t="s">
        <v>98</v>
      </c>
      <c r="C105" s="174"/>
      <c r="D105" s="174"/>
      <c r="E105" s="174"/>
      <c r="F105" s="174"/>
      <c r="G105" s="174"/>
      <c r="H105" s="174"/>
      <c r="I105" s="174"/>
      <c r="J105" s="16">
        <f>J100</f>
        <v>0</v>
      </c>
    </row>
    <row r="106" spans="1:10" ht="14.65" customHeight="1" x14ac:dyDescent="0.25">
      <c r="A106" s="184" t="s">
        <v>40</v>
      </c>
      <c r="B106" s="184"/>
      <c r="C106" s="184"/>
      <c r="D106" s="184"/>
      <c r="E106" s="184"/>
      <c r="F106" s="184"/>
      <c r="G106" s="184"/>
      <c r="H106" s="184"/>
      <c r="I106" s="184"/>
      <c r="J106" s="14">
        <f>SUM(J104+J105)</f>
        <v>207.57999999999998</v>
      </c>
    </row>
    <row r="107" spans="1:10" ht="13" x14ac:dyDescent="0.25">
      <c r="A107" s="177"/>
      <c r="B107" s="177"/>
      <c r="C107" s="177"/>
      <c r="D107" s="177"/>
      <c r="E107" s="177"/>
      <c r="F107" s="177"/>
      <c r="G107" s="177"/>
      <c r="H107" s="177"/>
      <c r="I107" s="177"/>
      <c r="J107" s="177"/>
    </row>
    <row r="108" spans="1:10" ht="16.149999999999999" customHeight="1" x14ac:dyDescent="0.25">
      <c r="A108" s="187" t="s">
        <v>99</v>
      </c>
      <c r="B108" s="187"/>
      <c r="C108" s="187"/>
      <c r="D108" s="187"/>
      <c r="E108" s="187"/>
      <c r="F108" s="187"/>
      <c r="G108" s="187"/>
      <c r="H108" s="187"/>
      <c r="I108" s="187"/>
      <c r="J108" s="187"/>
    </row>
    <row r="109" spans="1:10" ht="16.149999999999999" customHeight="1" x14ac:dyDescent="0.25">
      <c r="A109" s="104">
        <v>5</v>
      </c>
      <c r="B109" s="188" t="s">
        <v>100</v>
      </c>
      <c r="C109" s="188"/>
      <c r="D109" s="188"/>
      <c r="E109" s="188"/>
      <c r="F109" s="188"/>
      <c r="G109" s="188"/>
      <c r="H109" s="188"/>
      <c r="I109" s="188"/>
      <c r="J109" s="104" t="s">
        <v>37</v>
      </c>
    </row>
    <row r="110" spans="1:10" ht="13" x14ac:dyDescent="0.25">
      <c r="A110" s="8" t="s">
        <v>4</v>
      </c>
      <c r="B110" s="204" t="s">
        <v>101</v>
      </c>
      <c r="C110" s="204"/>
      <c r="D110" s="204"/>
      <c r="E110" s="204"/>
      <c r="F110" s="204"/>
      <c r="G110" s="204"/>
      <c r="H110" s="204"/>
      <c r="I110" s="204"/>
      <c r="J110" s="16">
        <f>INSUMOS!E178</f>
        <v>40.85</v>
      </c>
    </row>
    <row r="111" spans="1:10" ht="13" x14ac:dyDescent="0.25">
      <c r="A111" s="8" t="s">
        <v>6</v>
      </c>
      <c r="B111" s="219" t="s">
        <v>237</v>
      </c>
      <c r="C111" s="219"/>
      <c r="D111" s="219"/>
      <c r="E111" s="219"/>
      <c r="F111" s="219"/>
      <c r="G111" s="219"/>
      <c r="H111" s="219"/>
      <c r="I111" s="219"/>
      <c r="J111" s="150">
        <f>INSUMOS!G168</f>
        <v>39.988000000000007</v>
      </c>
    </row>
    <row r="112" spans="1:10" ht="13" x14ac:dyDescent="0.25">
      <c r="A112" s="8" t="s">
        <v>9</v>
      </c>
      <c r="B112" s="204" t="s">
        <v>102</v>
      </c>
      <c r="C112" s="204"/>
      <c r="D112" s="204"/>
      <c r="E112" s="204"/>
      <c r="F112" s="204"/>
      <c r="G112" s="204"/>
      <c r="H112" s="204"/>
      <c r="I112" s="204"/>
      <c r="J112" s="25">
        <f>INSUMOS!F181</f>
        <v>2.1083333333333334</v>
      </c>
    </row>
    <row r="113" spans="1:11" ht="13" x14ac:dyDescent="0.25">
      <c r="A113" s="8" t="s">
        <v>11</v>
      </c>
      <c r="B113" s="204" t="s">
        <v>103</v>
      </c>
      <c r="C113" s="204"/>
      <c r="D113" s="204"/>
      <c r="E113" s="204"/>
      <c r="F113" s="204"/>
      <c r="G113" s="204"/>
      <c r="H113" s="204"/>
      <c r="I113" s="204"/>
      <c r="J113" s="25" t="s">
        <v>104</v>
      </c>
    </row>
    <row r="114" spans="1:11" ht="13" x14ac:dyDescent="0.25">
      <c r="A114" s="186" t="s">
        <v>32</v>
      </c>
      <c r="B114" s="186"/>
      <c r="C114" s="186"/>
      <c r="D114" s="186"/>
      <c r="E114" s="186"/>
      <c r="F114" s="186"/>
      <c r="G114" s="186"/>
      <c r="H114" s="186"/>
      <c r="I114" s="186"/>
      <c r="J114" s="36">
        <f>SUM(J110:J113)</f>
        <v>82.946333333333342</v>
      </c>
    </row>
    <row r="115" spans="1:11" ht="13" x14ac:dyDescent="0.25">
      <c r="A115" s="177"/>
      <c r="B115" s="177"/>
      <c r="C115" s="177"/>
      <c r="D115" s="177"/>
      <c r="E115" s="177"/>
      <c r="F115" s="177"/>
      <c r="G115" s="177"/>
      <c r="H115" s="177"/>
      <c r="I115" s="177"/>
      <c r="J115" s="177"/>
    </row>
    <row r="116" spans="1:11" ht="16.149999999999999" customHeight="1" x14ac:dyDescent="0.25">
      <c r="A116" s="187" t="s">
        <v>105</v>
      </c>
      <c r="B116" s="187"/>
      <c r="C116" s="187"/>
      <c r="D116" s="187"/>
      <c r="E116" s="187"/>
      <c r="F116" s="187"/>
      <c r="G116" s="187"/>
      <c r="H116" s="187"/>
      <c r="I116" s="187"/>
      <c r="J116" s="187"/>
    </row>
    <row r="117" spans="1:11" ht="28" x14ac:dyDescent="0.25">
      <c r="A117" s="104">
        <v>6</v>
      </c>
      <c r="B117" s="188" t="s">
        <v>106</v>
      </c>
      <c r="C117" s="188"/>
      <c r="D117" s="188"/>
      <c r="E117" s="188"/>
      <c r="F117" s="188"/>
      <c r="G117" s="188"/>
      <c r="H117" s="188"/>
      <c r="I117" s="103" t="s">
        <v>45</v>
      </c>
      <c r="J117" s="37" t="s">
        <v>107</v>
      </c>
    </row>
    <row r="118" spans="1:11" ht="12.75" customHeight="1" x14ac:dyDescent="0.25">
      <c r="A118" s="206" t="s">
        <v>108</v>
      </c>
      <c r="B118" s="206"/>
      <c r="C118" s="206"/>
      <c r="D118" s="206"/>
      <c r="E118" s="206"/>
      <c r="F118" s="206"/>
      <c r="G118" s="206"/>
      <c r="H118" s="206"/>
      <c r="I118" s="38" t="s">
        <v>63</v>
      </c>
      <c r="J118" s="39">
        <f>SUM(J29+J70+J80+J106+J114)</f>
        <v>2485.496783333333</v>
      </c>
    </row>
    <row r="119" spans="1:11" ht="15.5" x14ac:dyDescent="0.25">
      <c r="A119" s="40" t="s">
        <v>4</v>
      </c>
      <c r="B119" s="205" t="s">
        <v>109</v>
      </c>
      <c r="C119" s="205"/>
      <c r="D119" s="205"/>
      <c r="E119" s="205"/>
      <c r="F119" s="205"/>
      <c r="G119" s="205"/>
      <c r="H119" s="205"/>
      <c r="I119" s="118">
        <v>0.03</v>
      </c>
      <c r="J119" s="16">
        <f>ROUND(I119*J118,2)</f>
        <v>74.56</v>
      </c>
      <c r="K119" s="113"/>
    </row>
    <row r="120" spans="1:11" ht="12.75" customHeight="1" x14ac:dyDescent="0.25">
      <c r="A120" s="206" t="s">
        <v>110</v>
      </c>
      <c r="B120" s="206"/>
      <c r="C120" s="206"/>
      <c r="D120" s="206"/>
      <c r="E120" s="206"/>
      <c r="F120" s="206"/>
      <c r="G120" s="206"/>
      <c r="H120" s="206"/>
      <c r="I120" s="41" t="s">
        <v>63</v>
      </c>
      <c r="J120" s="39">
        <f>SUM(J29+J70+J80+J106+J114+J119)</f>
        <v>2560.056783333333</v>
      </c>
    </row>
    <row r="121" spans="1:11" ht="15.5" x14ac:dyDescent="0.25">
      <c r="A121" s="40" t="s">
        <v>6</v>
      </c>
      <c r="B121" s="205" t="s">
        <v>111</v>
      </c>
      <c r="C121" s="205"/>
      <c r="D121" s="205"/>
      <c r="E121" s="205"/>
      <c r="F121" s="205"/>
      <c r="G121" s="205"/>
      <c r="H121" s="205"/>
      <c r="I121" s="118">
        <v>6.7900000000000002E-2</v>
      </c>
      <c r="J121" s="16">
        <f>ROUND(I121*J120,2)</f>
        <v>173.83</v>
      </c>
    </row>
    <row r="122" spans="1:11" ht="12.75" customHeight="1" x14ac:dyDescent="0.25">
      <c r="A122" s="206" t="s">
        <v>112</v>
      </c>
      <c r="B122" s="206"/>
      <c r="C122" s="206"/>
      <c r="D122" s="206"/>
      <c r="E122" s="206"/>
      <c r="F122" s="206"/>
      <c r="G122" s="206"/>
      <c r="H122" s="206"/>
      <c r="I122" s="41" t="s">
        <v>63</v>
      </c>
      <c r="J122" s="39">
        <f>SUM(J29+J70+J80+J106+J114+J119+J121)</f>
        <v>2733.8867833333329</v>
      </c>
    </row>
    <row r="123" spans="1:11" ht="15.5" x14ac:dyDescent="0.25">
      <c r="A123" s="40" t="s">
        <v>9</v>
      </c>
      <c r="B123" s="205" t="s">
        <v>113</v>
      </c>
      <c r="C123" s="205"/>
      <c r="D123" s="205"/>
      <c r="E123" s="205"/>
      <c r="F123" s="205"/>
      <c r="G123" s="205"/>
      <c r="H123" s="205"/>
      <c r="I123" s="9" t="s">
        <v>63</v>
      </c>
      <c r="J123" s="108" t="s">
        <v>63</v>
      </c>
    </row>
    <row r="124" spans="1:11" ht="13" x14ac:dyDescent="0.25">
      <c r="A124" s="8"/>
      <c r="B124" s="185" t="s">
        <v>114</v>
      </c>
      <c r="C124" s="185"/>
      <c r="D124" s="185"/>
      <c r="E124" s="185"/>
      <c r="F124" s="185"/>
      <c r="G124" s="185"/>
      <c r="H124" s="185"/>
      <c r="I124" s="9" t="s">
        <v>63</v>
      </c>
      <c r="J124" s="108" t="s">
        <v>63</v>
      </c>
    </row>
    <row r="125" spans="1:11" ht="13" x14ac:dyDescent="0.25">
      <c r="A125" s="8"/>
      <c r="B125" s="185" t="s">
        <v>206</v>
      </c>
      <c r="C125" s="185"/>
      <c r="D125" s="185"/>
      <c r="E125" s="185"/>
      <c r="F125" s="185"/>
      <c r="G125" s="185"/>
      <c r="H125" s="185"/>
      <c r="I125" s="42">
        <v>7.5999999999999998E-2</v>
      </c>
      <c r="J125" s="16">
        <f>ROUND(($J$122/(1-$I$134))*I125,2)</f>
        <v>238.14</v>
      </c>
    </row>
    <row r="126" spans="1:11" ht="13" x14ac:dyDescent="0.25">
      <c r="A126" s="8"/>
      <c r="B126" s="185" t="s">
        <v>207</v>
      </c>
      <c r="C126" s="185"/>
      <c r="D126" s="185"/>
      <c r="E126" s="185"/>
      <c r="F126" s="185"/>
      <c r="G126" s="185"/>
      <c r="H126" s="185"/>
      <c r="I126" s="42">
        <v>1.6500000000000001E-2</v>
      </c>
      <c r="J126" s="16">
        <f>ROUND(($J$122/(1-$I$134))*I126,2)</f>
        <v>51.7</v>
      </c>
    </row>
    <row r="127" spans="1:11" ht="27.65" customHeight="1" x14ac:dyDescent="0.25">
      <c r="A127" s="8"/>
      <c r="B127" s="174" t="s">
        <v>117</v>
      </c>
      <c r="C127" s="174"/>
      <c r="D127" s="174"/>
      <c r="E127" s="174"/>
      <c r="F127" s="174"/>
      <c r="G127" s="174"/>
      <c r="H127" s="174"/>
      <c r="I127" s="43" t="s">
        <v>63</v>
      </c>
      <c r="J127" s="108" t="s">
        <v>63</v>
      </c>
    </row>
    <row r="128" spans="1:11" ht="27.65" customHeight="1" x14ac:dyDescent="0.25">
      <c r="A128" s="8"/>
      <c r="B128" s="174" t="s">
        <v>118</v>
      </c>
      <c r="C128" s="174"/>
      <c r="D128" s="174"/>
      <c r="E128" s="174"/>
      <c r="F128" s="174"/>
      <c r="G128" s="174"/>
      <c r="H128" s="174"/>
      <c r="I128" s="43" t="s">
        <v>63</v>
      </c>
      <c r="J128" s="108" t="s">
        <v>63</v>
      </c>
    </row>
    <row r="129" spans="1:10" ht="13" x14ac:dyDescent="0.25">
      <c r="A129" s="8"/>
      <c r="B129" s="185" t="s">
        <v>119</v>
      </c>
      <c r="C129" s="185"/>
      <c r="D129" s="185"/>
      <c r="E129" s="185"/>
      <c r="F129" s="185"/>
      <c r="G129" s="185"/>
      <c r="H129" s="185"/>
      <c r="I129" s="43" t="s">
        <v>63</v>
      </c>
      <c r="J129" s="108" t="s">
        <v>63</v>
      </c>
    </row>
    <row r="130" spans="1:10" ht="13" x14ac:dyDescent="0.25">
      <c r="A130" s="8"/>
      <c r="B130" s="185" t="s">
        <v>120</v>
      </c>
      <c r="C130" s="185"/>
      <c r="D130" s="185"/>
      <c r="E130" s="185"/>
      <c r="F130" s="185"/>
      <c r="G130" s="185"/>
      <c r="H130" s="185"/>
      <c r="I130" s="43" t="s">
        <v>63</v>
      </c>
      <c r="J130" s="108" t="s">
        <v>63</v>
      </c>
    </row>
    <row r="131" spans="1:10" ht="13" x14ac:dyDescent="0.25">
      <c r="A131" s="8"/>
      <c r="B131" s="185" t="s">
        <v>138</v>
      </c>
      <c r="C131" s="185"/>
      <c r="D131" s="185"/>
      <c r="E131" s="185"/>
      <c r="F131" s="185"/>
      <c r="G131" s="185"/>
      <c r="H131" s="185"/>
      <c r="I131" s="42">
        <v>3.5000000000000003E-2</v>
      </c>
      <c r="J131" s="16">
        <f>ROUND(($J$122/(1-$I$134))*I131,2)</f>
        <v>109.67</v>
      </c>
    </row>
    <row r="132" spans="1:10" ht="13" x14ac:dyDescent="0.25">
      <c r="A132" s="186" t="s">
        <v>40</v>
      </c>
      <c r="B132" s="186"/>
      <c r="C132" s="186"/>
      <c r="D132" s="186"/>
      <c r="E132" s="186"/>
      <c r="F132" s="186"/>
      <c r="G132" s="186"/>
      <c r="H132" s="186"/>
      <c r="I132" s="186"/>
      <c r="J132" s="14">
        <f>SUM(J119+J121+J125+J126+J131)</f>
        <v>647.9</v>
      </c>
    </row>
    <row r="133" spans="1:10" ht="13" x14ac:dyDescent="0.25">
      <c r="A133" s="177"/>
      <c r="B133" s="177"/>
      <c r="C133" s="177"/>
      <c r="D133" s="177"/>
      <c r="E133" s="177"/>
      <c r="F133" s="177"/>
      <c r="G133" s="177"/>
      <c r="H133" s="177"/>
      <c r="I133" s="177"/>
      <c r="J133" s="177"/>
    </row>
    <row r="134" spans="1:10" ht="14.65" customHeight="1" x14ac:dyDescent="0.25">
      <c r="A134" s="211" t="s">
        <v>121</v>
      </c>
      <c r="B134" s="211"/>
      <c r="C134" s="211"/>
      <c r="D134" s="211"/>
      <c r="E134" s="211"/>
      <c r="F134" s="211"/>
      <c r="G134" s="211"/>
      <c r="H134" s="211"/>
      <c r="I134" s="44">
        <f>SUM(I123:I131)</f>
        <v>0.1275</v>
      </c>
      <c r="J134" s="39">
        <f>SUM(J125:J131)</f>
        <v>399.51</v>
      </c>
    </row>
    <row r="135" spans="1:10" x14ac:dyDescent="0.25">
      <c r="A135" s="212" t="s">
        <v>122</v>
      </c>
      <c r="B135" s="212"/>
      <c r="C135" s="212"/>
      <c r="D135" s="213" t="s">
        <v>123</v>
      </c>
      <c r="E135" s="213"/>
      <c r="F135" s="213"/>
      <c r="G135" s="213"/>
      <c r="H135" s="213"/>
      <c r="I135" s="213"/>
      <c r="J135" s="213"/>
    </row>
    <row r="136" spans="1:10" x14ac:dyDescent="0.25">
      <c r="A136" s="212"/>
      <c r="B136" s="212"/>
      <c r="C136" s="212"/>
      <c r="D136" s="213" t="s">
        <v>124</v>
      </c>
      <c r="E136" s="213"/>
      <c r="F136" s="213"/>
      <c r="G136" s="213"/>
      <c r="H136" s="213"/>
      <c r="I136" s="213"/>
      <c r="J136" s="213"/>
    </row>
    <row r="137" spans="1:10" x14ac:dyDescent="0.25">
      <c r="A137" s="212"/>
      <c r="B137" s="212"/>
      <c r="C137" s="212"/>
      <c r="D137" s="213" t="s">
        <v>125</v>
      </c>
      <c r="E137" s="213"/>
      <c r="F137" s="213"/>
      <c r="G137" s="213"/>
      <c r="H137" s="213"/>
      <c r="I137" s="213"/>
      <c r="J137" s="213"/>
    </row>
    <row r="138" spans="1:10" ht="13" x14ac:dyDescent="0.25">
      <c r="A138" s="177"/>
      <c r="B138" s="177"/>
      <c r="C138" s="177"/>
      <c r="D138" s="177"/>
      <c r="E138" s="177"/>
      <c r="F138" s="177"/>
      <c r="G138" s="177"/>
      <c r="H138" s="177"/>
      <c r="I138" s="177"/>
      <c r="J138" s="177"/>
    </row>
    <row r="139" spans="1:10" ht="46" customHeight="1" x14ac:dyDescent="0.25">
      <c r="A139" s="209" t="s">
        <v>126</v>
      </c>
      <c r="B139" s="209"/>
      <c r="C139" s="209"/>
      <c r="D139" s="209"/>
      <c r="E139" s="209"/>
      <c r="F139" s="209"/>
      <c r="G139" s="209"/>
      <c r="H139" s="209"/>
      <c r="I139" s="209"/>
      <c r="J139" s="209"/>
    </row>
    <row r="140" spans="1:10" ht="14.65" customHeight="1" x14ac:dyDescent="0.25">
      <c r="A140" s="210" t="s">
        <v>127</v>
      </c>
      <c r="B140" s="210"/>
      <c r="C140" s="210"/>
      <c r="D140" s="210"/>
      <c r="E140" s="210"/>
      <c r="F140" s="210"/>
      <c r="G140" s="210"/>
      <c r="H140" s="210"/>
      <c r="I140" s="210"/>
      <c r="J140" s="45" t="s">
        <v>37</v>
      </c>
    </row>
    <row r="141" spans="1:10" ht="14.65" customHeight="1" x14ac:dyDescent="0.25">
      <c r="A141" s="46" t="s">
        <v>4</v>
      </c>
      <c r="B141" s="207" t="s">
        <v>128</v>
      </c>
      <c r="C141" s="207"/>
      <c r="D141" s="207"/>
      <c r="E141" s="207"/>
      <c r="F141" s="207"/>
      <c r="G141" s="207"/>
      <c r="H141" s="207"/>
      <c r="I141" s="207"/>
      <c r="J141" s="25">
        <f>J29</f>
        <v>1281.74</v>
      </c>
    </row>
    <row r="142" spans="1:10" ht="14.65" customHeight="1" x14ac:dyDescent="0.25">
      <c r="A142" s="46" t="s">
        <v>6</v>
      </c>
      <c r="B142" s="207" t="s">
        <v>33</v>
      </c>
      <c r="C142" s="207"/>
      <c r="D142" s="207"/>
      <c r="E142" s="207"/>
      <c r="F142" s="207"/>
      <c r="G142" s="207"/>
      <c r="H142" s="207"/>
      <c r="I142" s="207"/>
      <c r="J142" s="25">
        <f>J70</f>
        <v>824.38000000000011</v>
      </c>
    </row>
    <row r="143" spans="1:10" ht="14.65" customHeight="1" x14ac:dyDescent="0.25">
      <c r="A143" s="46" t="s">
        <v>9</v>
      </c>
      <c r="B143" s="207" t="s">
        <v>129</v>
      </c>
      <c r="C143" s="207"/>
      <c r="D143" s="207"/>
      <c r="E143" s="207"/>
      <c r="F143" s="207"/>
      <c r="G143" s="207"/>
      <c r="H143" s="207"/>
      <c r="I143" s="207"/>
      <c r="J143" s="25">
        <f>J80</f>
        <v>88.850449999999995</v>
      </c>
    </row>
    <row r="144" spans="1:10" ht="14.65" customHeight="1" x14ac:dyDescent="0.25">
      <c r="A144" s="46" t="s">
        <v>11</v>
      </c>
      <c r="B144" s="207" t="s">
        <v>130</v>
      </c>
      <c r="C144" s="207"/>
      <c r="D144" s="207"/>
      <c r="E144" s="207"/>
      <c r="F144" s="207"/>
      <c r="G144" s="207"/>
      <c r="H144" s="207"/>
      <c r="I144" s="207"/>
      <c r="J144" s="25">
        <f>J106</f>
        <v>207.57999999999998</v>
      </c>
    </row>
    <row r="145" spans="1:10" ht="14.65" customHeight="1" x14ac:dyDescent="0.25">
      <c r="A145" s="46" t="s">
        <v>29</v>
      </c>
      <c r="B145" s="207" t="s">
        <v>131</v>
      </c>
      <c r="C145" s="207"/>
      <c r="D145" s="207"/>
      <c r="E145" s="207"/>
      <c r="F145" s="207"/>
      <c r="G145" s="207"/>
      <c r="H145" s="207"/>
      <c r="I145" s="207"/>
      <c r="J145" s="25">
        <f>J114</f>
        <v>82.946333333333342</v>
      </c>
    </row>
    <row r="146" spans="1:10" ht="14.65" customHeight="1" x14ac:dyDescent="0.25">
      <c r="A146" s="208" t="s">
        <v>132</v>
      </c>
      <c r="B146" s="208"/>
      <c r="C146" s="208"/>
      <c r="D146" s="208"/>
      <c r="E146" s="208"/>
      <c r="F146" s="208"/>
      <c r="G146" s="208"/>
      <c r="H146" s="208"/>
      <c r="I146" s="208"/>
      <c r="J146" s="36">
        <f>SUM(J141:J145)</f>
        <v>2485.496783333333</v>
      </c>
    </row>
    <row r="147" spans="1:10" ht="14.65" customHeight="1" x14ac:dyDescent="0.25">
      <c r="A147" s="46" t="s">
        <v>54</v>
      </c>
      <c r="B147" s="207" t="s">
        <v>133</v>
      </c>
      <c r="C147" s="207"/>
      <c r="D147" s="207"/>
      <c r="E147" s="207"/>
      <c r="F147" s="207"/>
      <c r="G147" s="207"/>
      <c r="H147" s="207"/>
      <c r="I147" s="207"/>
      <c r="J147" s="25">
        <f>J132</f>
        <v>647.9</v>
      </c>
    </row>
    <row r="148" spans="1:10" ht="14.65" customHeight="1" x14ac:dyDescent="0.25">
      <c r="A148" s="208" t="s">
        <v>134</v>
      </c>
      <c r="B148" s="208"/>
      <c r="C148" s="208"/>
      <c r="D148" s="208"/>
      <c r="E148" s="208"/>
      <c r="F148" s="208"/>
      <c r="G148" s="208"/>
      <c r="H148" s="208"/>
      <c r="I148" s="208"/>
      <c r="J148" s="36">
        <f>SUM(J146:J147)</f>
        <v>3133.3967833333331</v>
      </c>
    </row>
  </sheetData>
  <mergeCells count="162"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A14:J14"/>
    <mergeCell ref="B15:G15"/>
    <mergeCell ref="H15:J15"/>
    <mergeCell ref="B16:G16"/>
    <mergeCell ref="H16:J16"/>
    <mergeCell ref="B17:G17"/>
    <mergeCell ref="H17:J17"/>
    <mergeCell ref="B18:G18"/>
    <mergeCell ref="H18:J18"/>
    <mergeCell ref="B19:G19"/>
    <mergeCell ref="H19:J19"/>
    <mergeCell ref="A20:J20"/>
    <mergeCell ref="A21:J21"/>
    <mergeCell ref="B22:G22"/>
    <mergeCell ref="H22:I22"/>
    <mergeCell ref="B23:I23"/>
    <mergeCell ref="B24:H24"/>
    <mergeCell ref="B25:I25"/>
    <mergeCell ref="B26:I26"/>
    <mergeCell ref="B27:I27"/>
    <mergeCell ref="B28:H28"/>
    <mergeCell ref="A29:I29"/>
    <mergeCell ref="A30:J30"/>
    <mergeCell ref="A31:J31"/>
    <mergeCell ref="A32:J32"/>
    <mergeCell ref="B33:I33"/>
    <mergeCell ref="B34:H34"/>
    <mergeCell ref="B35:H35"/>
    <mergeCell ref="A36:I36"/>
    <mergeCell ref="B37:I37"/>
    <mergeCell ref="A38:I38"/>
    <mergeCell ref="A39:J39"/>
    <mergeCell ref="A40:J40"/>
    <mergeCell ref="B41:H41"/>
    <mergeCell ref="B42:H42"/>
    <mergeCell ref="B43:H43"/>
    <mergeCell ref="B44:D44"/>
    <mergeCell ref="B45:H45"/>
    <mergeCell ref="B46:H46"/>
    <mergeCell ref="B47:H47"/>
    <mergeCell ref="B48:H48"/>
    <mergeCell ref="B49:H49"/>
    <mergeCell ref="A50:H50"/>
    <mergeCell ref="A51:J51"/>
    <mergeCell ref="A52:J52"/>
    <mergeCell ref="B53:I53"/>
    <mergeCell ref="B54:I54"/>
    <mergeCell ref="B55:H55"/>
    <mergeCell ref="B56:H56"/>
    <mergeCell ref="B57:H57"/>
    <mergeCell ref="B58:I58"/>
    <mergeCell ref="B59:H59"/>
    <mergeCell ref="B60:H60"/>
    <mergeCell ref="B61:I61"/>
    <mergeCell ref="B62:I62"/>
    <mergeCell ref="A63:I63"/>
    <mergeCell ref="A64:J64"/>
    <mergeCell ref="A65:J65"/>
    <mergeCell ref="B66:I66"/>
    <mergeCell ref="C67:I67"/>
    <mergeCell ref="C68:I68"/>
    <mergeCell ref="C69:I69"/>
    <mergeCell ref="A70:I70"/>
    <mergeCell ref="A71:J71"/>
    <mergeCell ref="A72:J72"/>
    <mergeCell ref="B73:I73"/>
    <mergeCell ref="B74:I74"/>
    <mergeCell ref="B75:I75"/>
    <mergeCell ref="B76:H76"/>
    <mergeCell ref="B77:I77"/>
    <mergeCell ref="B78:I78"/>
    <mergeCell ref="B79:H79"/>
    <mergeCell ref="A80:I80"/>
    <mergeCell ref="A81:J81"/>
    <mergeCell ref="A82:J82"/>
    <mergeCell ref="A83:I83"/>
    <mergeCell ref="A84:J84"/>
    <mergeCell ref="B85:I85"/>
    <mergeCell ref="B86:H86"/>
    <mergeCell ref="B87:I87"/>
    <mergeCell ref="B88:I88"/>
    <mergeCell ref="B89:I89"/>
    <mergeCell ref="B90:I90"/>
    <mergeCell ref="B91:I91"/>
    <mergeCell ref="A92:I92"/>
    <mergeCell ref="B93:I93"/>
    <mergeCell ref="A94:I94"/>
    <mergeCell ref="A95:J95"/>
    <mergeCell ref="B96:I96"/>
    <mergeCell ref="B97:I97"/>
    <mergeCell ref="A98:I98"/>
    <mergeCell ref="B99:I99"/>
    <mergeCell ref="A100:I100"/>
    <mergeCell ref="A101:J101"/>
    <mergeCell ref="A102:J102"/>
    <mergeCell ref="B103:I103"/>
    <mergeCell ref="B104:I104"/>
    <mergeCell ref="B105:I105"/>
    <mergeCell ref="A106:I106"/>
    <mergeCell ref="A107:J107"/>
    <mergeCell ref="A108:J108"/>
    <mergeCell ref="B109:I109"/>
    <mergeCell ref="B110:I110"/>
    <mergeCell ref="B111:I111"/>
    <mergeCell ref="B112:I112"/>
    <mergeCell ref="B113:I113"/>
    <mergeCell ref="A114:I114"/>
    <mergeCell ref="A115:J115"/>
    <mergeCell ref="A132:I132"/>
    <mergeCell ref="A133:J133"/>
    <mergeCell ref="A116:J116"/>
    <mergeCell ref="B117:H117"/>
    <mergeCell ref="A118:H118"/>
    <mergeCell ref="B119:H119"/>
    <mergeCell ref="A120:H120"/>
    <mergeCell ref="B121:H121"/>
    <mergeCell ref="A122:H122"/>
    <mergeCell ref="B123:H123"/>
    <mergeCell ref="B124:H124"/>
    <mergeCell ref="L72:M72"/>
    <mergeCell ref="B142:I142"/>
    <mergeCell ref="B143:I143"/>
    <mergeCell ref="B144:I144"/>
    <mergeCell ref="B145:I145"/>
    <mergeCell ref="A146:I146"/>
    <mergeCell ref="B147:I147"/>
    <mergeCell ref="A148:I148"/>
    <mergeCell ref="A134:H134"/>
    <mergeCell ref="A135:C137"/>
    <mergeCell ref="D135:J135"/>
    <mergeCell ref="D136:J136"/>
    <mergeCell ref="D137:J137"/>
    <mergeCell ref="A138:J138"/>
    <mergeCell ref="A139:J139"/>
    <mergeCell ref="A140:I140"/>
    <mergeCell ref="B141:I141"/>
    <mergeCell ref="B125:H125"/>
    <mergeCell ref="B126:H126"/>
    <mergeCell ref="B127:H127"/>
    <mergeCell ref="B128:H128"/>
    <mergeCell ref="B129:H129"/>
    <mergeCell ref="B130:H130"/>
    <mergeCell ref="B131:H131"/>
  </mergeCells>
  <pageMargins left="0.78740157480314965" right="0.78740157480314965" top="1.0629921259842521" bottom="0.47244094488188981" header="0.78740157480314965" footer="0.78740157480314965"/>
  <pageSetup paperSize="9" scale="77" firstPageNumber="0" fitToHeight="0" orientation="portrait" horizontalDpi="300" verticalDpi="300" r:id="rId1"/>
  <headerFooter>
    <oddHeader>&amp;C&amp;"Times New Roman,Normal"&amp;12&amp;A</oddHeader>
    <oddFooter>&amp;C&amp;"Times New Roman,Normal"&amp;12Página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7030A0"/>
    <pageSetUpPr fitToPage="1"/>
  </sheetPr>
  <dimension ref="A1:AMK225"/>
  <sheetViews>
    <sheetView showGridLines="0" view="pageBreakPreview" topLeftCell="A192" zoomScale="115" zoomScaleNormal="100" zoomScaleSheetLayoutView="115" zoomScalePageLayoutView="118" workbookViewId="0">
      <selection activeCell="F193" sqref="F193:G193"/>
    </sheetView>
  </sheetViews>
  <sheetFormatPr defaultRowHeight="12.5" x14ac:dyDescent="0.25"/>
  <cols>
    <col min="1" max="1" width="51.7265625" style="48" customWidth="1"/>
    <col min="2" max="2" width="10.1796875" style="49" customWidth="1"/>
    <col min="3" max="3" width="13.54296875" style="49" customWidth="1"/>
    <col min="4" max="4" width="12.453125" style="49" customWidth="1"/>
    <col min="5" max="5" width="11.453125" style="50" customWidth="1"/>
    <col min="6" max="6" width="10.81640625" style="50" customWidth="1"/>
    <col min="7" max="7" width="14.7265625" style="48" customWidth="1"/>
    <col min="8" max="1025" width="9" style="48" customWidth="1"/>
  </cols>
  <sheetData>
    <row r="1" spans="1:7" ht="26" x14ac:dyDescent="0.25">
      <c r="A1" s="51" t="s">
        <v>139</v>
      </c>
      <c r="B1" s="52" t="s">
        <v>140</v>
      </c>
      <c r="C1" s="52" t="s">
        <v>141</v>
      </c>
      <c r="D1" s="52" t="s">
        <v>142</v>
      </c>
      <c r="E1" s="52" t="s">
        <v>143</v>
      </c>
      <c r="F1" s="53" t="s">
        <v>144</v>
      </c>
      <c r="G1" s="53" t="s">
        <v>145</v>
      </c>
    </row>
    <row r="2" spans="1:7" x14ac:dyDescent="0.25">
      <c r="A2" s="54" t="s">
        <v>146</v>
      </c>
      <c r="B2" s="55" t="s">
        <v>147</v>
      </c>
      <c r="C2" s="55">
        <v>1</v>
      </c>
      <c r="D2" s="56">
        <v>60</v>
      </c>
      <c r="E2" s="57">
        <f>12/D2*C2</f>
        <v>0.2</v>
      </c>
      <c r="F2" s="124">
        <v>1265</v>
      </c>
      <c r="G2" s="58">
        <f>E2*F2</f>
        <v>253</v>
      </c>
    </row>
    <row r="3" spans="1:7" ht="13" x14ac:dyDescent="0.25">
      <c r="A3" s="225" t="s">
        <v>148</v>
      </c>
      <c r="B3" s="225"/>
      <c r="C3" s="225"/>
      <c r="D3" s="225"/>
      <c r="E3" s="225"/>
      <c r="F3" s="225"/>
      <c r="G3" s="59">
        <f>SUM(G2:G2)</f>
        <v>253</v>
      </c>
    </row>
    <row r="4" spans="1:7" ht="13" x14ac:dyDescent="0.25">
      <c r="A4" s="225" t="s">
        <v>149</v>
      </c>
      <c r="B4" s="225"/>
      <c r="C4" s="225"/>
      <c r="D4" s="225"/>
      <c r="E4" s="225"/>
      <c r="F4" s="225"/>
      <c r="G4" s="59">
        <f>G3/12</f>
        <v>21.083333333333332</v>
      </c>
    </row>
    <row r="6" spans="1:7" ht="26" x14ac:dyDescent="0.25">
      <c r="A6" s="51" t="s">
        <v>247</v>
      </c>
      <c r="B6" s="52" t="s">
        <v>140</v>
      </c>
      <c r="C6" s="52" t="s">
        <v>141</v>
      </c>
      <c r="D6" s="52" t="s">
        <v>142</v>
      </c>
      <c r="E6" s="52" t="s">
        <v>143</v>
      </c>
      <c r="F6" s="53" t="s">
        <v>144</v>
      </c>
      <c r="G6" s="53" t="s">
        <v>145</v>
      </c>
    </row>
    <row r="7" spans="1:7" ht="25" x14ac:dyDescent="0.25">
      <c r="A7" s="54" t="s">
        <v>245</v>
      </c>
      <c r="B7" s="55" t="s">
        <v>151</v>
      </c>
      <c r="C7" s="55">
        <v>2</v>
      </c>
      <c r="D7" s="56">
        <v>6</v>
      </c>
      <c r="E7" s="57">
        <f t="shared" ref="E7:E17" si="0">12/D7*C7</f>
        <v>4</v>
      </c>
      <c r="F7" s="124">
        <v>51.4</v>
      </c>
      <c r="G7" s="58">
        <f t="shared" ref="G7:G17" si="1">E7*F7</f>
        <v>205.6</v>
      </c>
    </row>
    <row r="8" spans="1:7" ht="25" x14ac:dyDescent="0.25">
      <c r="A8" s="132" t="s">
        <v>295</v>
      </c>
      <c r="B8" s="55" t="s">
        <v>239</v>
      </c>
      <c r="C8" s="55">
        <v>2</v>
      </c>
      <c r="D8" s="137">
        <v>6</v>
      </c>
      <c r="E8" s="57">
        <f t="shared" si="0"/>
        <v>4</v>
      </c>
      <c r="F8" s="124">
        <v>16.98</v>
      </c>
      <c r="G8" s="58">
        <f t="shared" ref="G8" si="2">E8*F8</f>
        <v>67.92</v>
      </c>
    </row>
    <row r="9" spans="1:7" ht="37.5" x14ac:dyDescent="0.25">
      <c r="A9" s="54" t="s">
        <v>242</v>
      </c>
      <c r="B9" s="55" t="s">
        <v>239</v>
      </c>
      <c r="C9" s="55">
        <v>1</v>
      </c>
      <c r="D9" s="137">
        <v>12</v>
      </c>
      <c r="E9" s="57">
        <f t="shared" si="0"/>
        <v>1</v>
      </c>
      <c r="F9" s="124">
        <v>16.420000000000002</v>
      </c>
      <c r="G9" s="58">
        <f t="shared" si="1"/>
        <v>16.420000000000002</v>
      </c>
    </row>
    <row r="10" spans="1:7" ht="37.5" x14ac:dyDescent="0.25">
      <c r="A10" s="54" t="s">
        <v>241</v>
      </c>
      <c r="B10" s="55" t="s">
        <v>239</v>
      </c>
      <c r="C10" s="55">
        <v>1</v>
      </c>
      <c r="D10" s="137">
        <v>60</v>
      </c>
      <c r="E10" s="57">
        <f t="shared" si="0"/>
        <v>0.2</v>
      </c>
      <c r="F10" s="124">
        <v>124.78</v>
      </c>
      <c r="G10" s="58">
        <f t="shared" si="1"/>
        <v>24.956000000000003</v>
      </c>
    </row>
    <row r="11" spans="1:7" ht="37.5" x14ac:dyDescent="0.25">
      <c r="A11" s="54" t="s">
        <v>243</v>
      </c>
      <c r="B11" s="55" t="s">
        <v>151</v>
      </c>
      <c r="C11" s="55">
        <v>2</v>
      </c>
      <c r="D11" s="137">
        <v>6</v>
      </c>
      <c r="E11" s="57">
        <f t="shared" si="0"/>
        <v>4</v>
      </c>
      <c r="F11" s="124">
        <v>3.53</v>
      </c>
      <c r="G11" s="58">
        <f t="shared" si="1"/>
        <v>14.12</v>
      </c>
    </row>
    <row r="12" spans="1:7" ht="37.5" x14ac:dyDescent="0.25">
      <c r="A12" s="54" t="s">
        <v>244</v>
      </c>
      <c r="B12" s="55" t="s">
        <v>151</v>
      </c>
      <c r="C12" s="55">
        <v>2</v>
      </c>
      <c r="D12" s="56">
        <v>6</v>
      </c>
      <c r="E12" s="57">
        <f t="shared" si="0"/>
        <v>4</v>
      </c>
      <c r="F12" s="124">
        <v>11.57</v>
      </c>
      <c r="G12" s="58">
        <f t="shared" si="1"/>
        <v>46.28</v>
      </c>
    </row>
    <row r="13" spans="1:7" ht="37.5" x14ac:dyDescent="0.25">
      <c r="A13" s="132" t="s">
        <v>268</v>
      </c>
      <c r="B13" s="55" t="s">
        <v>151</v>
      </c>
      <c r="C13" s="55">
        <v>2</v>
      </c>
      <c r="D13" s="56">
        <v>6</v>
      </c>
      <c r="E13" s="57">
        <f t="shared" si="0"/>
        <v>4</v>
      </c>
      <c r="F13" s="124">
        <v>11.57</v>
      </c>
      <c r="G13" s="58">
        <f t="shared" si="1"/>
        <v>46.28</v>
      </c>
    </row>
    <row r="14" spans="1:7" ht="25" x14ac:dyDescent="0.25">
      <c r="A14" s="54" t="s">
        <v>240</v>
      </c>
      <c r="B14" s="55" t="s">
        <v>239</v>
      </c>
      <c r="C14" s="55">
        <v>6</v>
      </c>
      <c r="D14" s="56">
        <v>6</v>
      </c>
      <c r="E14" s="57">
        <f t="shared" si="0"/>
        <v>12</v>
      </c>
      <c r="F14" s="124">
        <v>2.0499999999999998</v>
      </c>
      <c r="G14" s="58">
        <f t="shared" si="1"/>
        <v>24.599999999999998</v>
      </c>
    </row>
    <row r="15" spans="1:7" ht="37.5" x14ac:dyDescent="0.25">
      <c r="A15" s="54" t="s">
        <v>238</v>
      </c>
      <c r="B15" s="55" t="s">
        <v>239</v>
      </c>
      <c r="C15" s="55">
        <v>2</v>
      </c>
      <c r="D15" s="56">
        <v>6</v>
      </c>
      <c r="E15" s="57">
        <f t="shared" si="0"/>
        <v>4</v>
      </c>
      <c r="F15" s="124">
        <v>3.61</v>
      </c>
      <c r="G15" s="58">
        <f t="shared" si="1"/>
        <v>14.44</v>
      </c>
    </row>
    <row r="16" spans="1:7" ht="25" x14ac:dyDescent="0.25">
      <c r="A16" s="54" t="s">
        <v>246</v>
      </c>
      <c r="B16" s="55" t="s">
        <v>151</v>
      </c>
      <c r="C16" s="55">
        <v>2</v>
      </c>
      <c r="D16" s="56">
        <v>6</v>
      </c>
      <c r="E16" s="57">
        <f t="shared" si="0"/>
        <v>4</v>
      </c>
      <c r="F16" s="124">
        <v>1.1499999999999999</v>
      </c>
      <c r="G16" s="58">
        <f t="shared" si="1"/>
        <v>4.5999999999999996</v>
      </c>
    </row>
    <row r="17" spans="1:7" x14ac:dyDescent="0.25">
      <c r="A17" s="132" t="s">
        <v>267</v>
      </c>
      <c r="B17" s="55" t="s">
        <v>239</v>
      </c>
      <c r="C17" s="122">
        <v>2</v>
      </c>
      <c r="D17" s="133">
        <v>12</v>
      </c>
      <c r="E17" s="57">
        <f t="shared" si="0"/>
        <v>2</v>
      </c>
      <c r="F17" s="125">
        <v>7.32</v>
      </c>
      <c r="G17" s="58">
        <f t="shared" si="1"/>
        <v>14.64</v>
      </c>
    </row>
    <row r="18" spans="1:7" ht="13" x14ac:dyDescent="0.25">
      <c r="A18" s="225" t="s">
        <v>251</v>
      </c>
      <c r="B18" s="225"/>
      <c r="C18" s="225"/>
      <c r="D18" s="225"/>
      <c r="E18" s="225"/>
      <c r="F18" s="225"/>
      <c r="G18" s="59">
        <f>SUM(G7:G17)</f>
        <v>479.85600000000005</v>
      </c>
    </row>
    <row r="19" spans="1:7" ht="13" x14ac:dyDescent="0.25">
      <c r="A19" s="225" t="s">
        <v>252</v>
      </c>
      <c r="B19" s="225"/>
      <c r="C19" s="225"/>
      <c r="D19" s="225"/>
      <c r="E19" s="225"/>
      <c r="F19" s="225"/>
      <c r="G19" s="59">
        <f>G18/12</f>
        <v>39.988000000000007</v>
      </c>
    </row>
    <row r="21" spans="1:7" ht="26" x14ac:dyDescent="0.25">
      <c r="A21" s="60" t="s">
        <v>150</v>
      </c>
      <c r="B21" s="52" t="s">
        <v>140</v>
      </c>
      <c r="C21" s="52" t="s">
        <v>143</v>
      </c>
      <c r="D21" s="53" t="s">
        <v>144</v>
      </c>
      <c r="E21" s="53" t="s">
        <v>145</v>
      </c>
      <c r="F21" s="48"/>
    </row>
    <row r="22" spans="1:7" ht="37.5" x14ac:dyDescent="0.25">
      <c r="A22" s="151" t="s">
        <v>255</v>
      </c>
      <c r="B22" s="55" t="s">
        <v>239</v>
      </c>
      <c r="C22" s="61">
        <v>2</v>
      </c>
      <c r="D22" s="124">
        <v>42.61</v>
      </c>
      <c r="E22" s="62">
        <f>C22*D22</f>
        <v>85.22</v>
      </c>
      <c r="F22" s="48"/>
    </row>
    <row r="23" spans="1:7" ht="25" x14ac:dyDescent="0.25">
      <c r="A23" s="151" t="s">
        <v>269</v>
      </c>
      <c r="B23" s="55" t="s">
        <v>239</v>
      </c>
      <c r="C23" s="61">
        <v>6</v>
      </c>
      <c r="D23" s="124">
        <v>290.2</v>
      </c>
      <c r="E23" s="62">
        <f t="shared" ref="E23:E26" si="3">C23*D23</f>
        <v>1741.1999999999998</v>
      </c>
      <c r="F23" s="48"/>
    </row>
    <row r="24" spans="1:7" x14ac:dyDescent="0.25">
      <c r="A24" s="151" t="s">
        <v>253</v>
      </c>
      <c r="B24" s="55" t="s">
        <v>239</v>
      </c>
      <c r="C24" s="61">
        <v>4</v>
      </c>
      <c r="D24" s="124">
        <v>10.24</v>
      </c>
      <c r="E24" s="62">
        <f t="shared" si="3"/>
        <v>40.96</v>
      </c>
      <c r="F24" s="48"/>
    </row>
    <row r="25" spans="1:7" x14ac:dyDescent="0.25">
      <c r="A25" s="151" t="s">
        <v>254</v>
      </c>
      <c r="B25" s="55" t="s">
        <v>239</v>
      </c>
      <c r="C25" s="61">
        <v>4</v>
      </c>
      <c r="D25" s="124">
        <v>10.86</v>
      </c>
      <c r="E25" s="62">
        <f t="shared" ref="E25" si="4">C25*D25</f>
        <v>43.44</v>
      </c>
      <c r="F25" s="48"/>
    </row>
    <row r="26" spans="1:7" ht="50" x14ac:dyDescent="0.25">
      <c r="A26" s="151" t="s">
        <v>257</v>
      </c>
      <c r="B26" s="121" t="s">
        <v>239</v>
      </c>
      <c r="C26" s="136">
        <v>1</v>
      </c>
      <c r="D26" s="124">
        <v>130.96</v>
      </c>
      <c r="E26" s="62">
        <f t="shared" si="3"/>
        <v>130.96</v>
      </c>
      <c r="F26" s="48"/>
    </row>
    <row r="27" spans="1:7" ht="13" x14ac:dyDescent="0.25">
      <c r="A27" s="235" t="s">
        <v>152</v>
      </c>
      <c r="B27" s="235"/>
      <c r="C27" s="235"/>
      <c r="D27" s="235"/>
      <c r="E27" s="63">
        <f>SUM(E22:E26)</f>
        <v>2041.78</v>
      </c>
      <c r="F27" s="48"/>
    </row>
    <row r="28" spans="1:7" s="48" customFormat="1" ht="13" x14ac:dyDescent="0.25">
      <c r="A28" s="225" t="s">
        <v>153</v>
      </c>
      <c r="B28" s="225"/>
      <c r="C28" s="225"/>
      <c r="D28" s="225"/>
      <c r="E28" s="64">
        <f>E27/12</f>
        <v>170.14833333333334</v>
      </c>
      <c r="F28" s="50"/>
    </row>
    <row r="29" spans="1:7" s="48" customFormat="1" x14ac:dyDescent="0.25">
      <c r="B29" s="49"/>
      <c r="C29" s="49"/>
      <c r="D29" s="49"/>
      <c r="E29" s="50"/>
      <c r="F29" s="50"/>
    </row>
    <row r="30" spans="1:7" s="48" customFormat="1" ht="26" x14ac:dyDescent="0.25">
      <c r="A30" s="51" t="s">
        <v>248</v>
      </c>
      <c r="B30" s="52" t="s">
        <v>140</v>
      </c>
      <c r="C30" s="52" t="s">
        <v>141</v>
      </c>
      <c r="D30" s="52" t="s">
        <v>142</v>
      </c>
      <c r="E30" s="52" t="s">
        <v>143</v>
      </c>
      <c r="F30" s="53" t="s">
        <v>144</v>
      </c>
      <c r="G30" s="53" t="s">
        <v>145</v>
      </c>
    </row>
    <row r="31" spans="1:7" s="48" customFormat="1" ht="25" x14ac:dyDescent="0.25">
      <c r="A31" s="54" t="s">
        <v>245</v>
      </c>
      <c r="B31" s="55" t="s">
        <v>151</v>
      </c>
      <c r="C31" s="55">
        <v>2</v>
      </c>
      <c r="D31" s="56">
        <v>6</v>
      </c>
      <c r="E31" s="57">
        <f>12/D31*C31</f>
        <v>4</v>
      </c>
      <c r="F31" s="124">
        <v>51.4</v>
      </c>
      <c r="G31" s="58">
        <f>E31*F31</f>
        <v>205.6</v>
      </c>
    </row>
    <row r="32" spans="1:7" s="48" customFormat="1" ht="25" x14ac:dyDescent="0.25">
      <c r="A32" s="132" t="s">
        <v>295</v>
      </c>
      <c r="B32" s="55" t="s">
        <v>239</v>
      </c>
      <c r="C32" s="55">
        <v>2</v>
      </c>
      <c r="D32" s="137">
        <v>6</v>
      </c>
      <c r="E32" s="57">
        <f>12/D32*C32</f>
        <v>4</v>
      </c>
      <c r="F32" s="124">
        <v>16.98</v>
      </c>
      <c r="G32" s="58">
        <f t="shared" ref="G32" si="5">E32*F32</f>
        <v>67.92</v>
      </c>
    </row>
    <row r="33" spans="1:7" ht="37.5" x14ac:dyDescent="0.25">
      <c r="A33" s="54" t="s">
        <v>242</v>
      </c>
      <c r="B33" s="55" t="s">
        <v>239</v>
      </c>
      <c r="C33" s="55">
        <v>1</v>
      </c>
      <c r="D33" s="56">
        <v>12</v>
      </c>
      <c r="E33" s="57">
        <f t="shared" ref="E33:E40" si="6">12/D33*C33</f>
        <v>1</v>
      </c>
      <c r="F33" s="124">
        <v>16.420000000000002</v>
      </c>
      <c r="G33" s="58">
        <f t="shared" ref="G33:G40" si="7">E33*F33</f>
        <v>16.420000000000002</v>
      </c>
    </row>
    <row r="34" spans="1:7" ht="37.5" x14ac:dyDescent="0.25">
      <c r="A34" s="54" t="s">
        <v>241</v>
      </c>
      <c r="B34" s="55" t="s">
        <v>239</v>
      </c>
      <c r="C34" s="55">
        <v>1</v>
      </c>
      <c r="D34" s="56">
        <v>60</v>
      </c>
      <c r="E34" s="57">
        <f>12/D34*C34</f>
        <v>0.2</v>
      </c>
      <c r="F34" s="124">
        <v>124.78</v>
      </c>
      <c r="G34" s="58">
        <f>E34*F34</f>
        <v>24.956000000000003</v>
      </c>
    </row>
    <row r="35" spans="1:7" ht="37.5" x14ac:dyDescent="0.25">
      <c r="A35" s="54" t="s">
        <v>243</v>
      </c>
      <c r="B35" s="55" t="s">
        <v>151</v>
      </c>
      <c r="C35" s="55">
        <v>2</v>
      </c>
      <c r="D35" s="56">
        <v>6</v>
      </c>
      <c r="E35" s="57">
        <f>12/D35*C35</f>
        <v>4</v>
      </c>
      <c r="F35" s="124">
        <v>3.53</v>
      </c>
      <c r="G35" s="58">
        <f>E35*F35</f>
        <v>14.12</v>
      </c>
    </row>
    <row r="36" spans="1:7" ht="37.5" x14ac:dyDescent="0.25">
      <c r="A36" s="54" t="s">
        <v>244</v>
      </c>
      <c r="B36" s="55" t="s">
        <v>151</v>
      </c>
      <c r="C36" s="55">
        <v>2</v>
      </c>
      <c r="D36" s="56">
        <v>6</v>
      </c>
      <c r="E36" s="57">
        <f>12/D36*C36</f>
        <v>4</v>
      </c>
      <c r="F36" s="124">
        <v>11.57</v>
      </c>
      <c r="G36" s="58">
        <f>E36*F36</f>
        <v>46.28</v>
      </c>
    </row>
    <row r="37" spans="1:7" ht="37.5" x14ac:dyDescent="0.25">
      <c r="A37" s="54" t="s">
        <v>268</v>
      </c>
      <c r="B37" s="55" t="s">
        <v>151</v>
      </c>
      <c r="C37" s="55">
        <v>2</v>
      </c>
      <c r="D37" s="56">
        <v>6</v>
      </c>
      <c r="E37" s="57">
        <f t="shared" ref="E37" si="8">12/D37*C37</f>
        <v>4</v>
      </c>
      <c r="F37" s="124">
        <v>11.57</v>
      </c>
      <c r="G37" s="58">
        <f t="shared" ref="G37" si="9">E37*F37</f>
        <v>46.28</v>
      </c>
    </row>
    <row r="38" spans="1:7" ht="25" x14ac:dyDescent="0.25">
      <c r="A38" s="54" t="s">
        <v>240</v>
      </c>
      <c r="B38" s="55" t="s">
        <v>239</v>
      </c>
      <c r="C38" s="55">
        <v>6</v>
      </c>
      <c r="D38" s="56">
        <v>6</v>
      </c>
      <c r="E38" s="57">
        <f>12/D38*C38</f>
        <v>12</v>
      </c>
      <c r="F38" s="124">
        <v>2.0499999999999998</v>
      </c>
      <c r="G38" s="58">
        <f>E38*F38</f>
        <v>24.599999999999998</v>
      </c>
    </row>
    <row r="39" spans="1:7" ht="37.5" x14ac:dyDescent="0.25">
      <c r="A39" s="54" t="s">
        <v>238</v>
      </c>
      <c r="B39" s="55" t="s">
        <v>239</v>
      </c>
      <c r="C39" s="55">
        <v>2</v>
      </c>
      <c r="D39" s="56">
        <v>6</v>
      </c>
      <c r="E39" s="57">
        <f t="shared" si="6"/>
        <v>4</v>
      </c>
      <c r="F39" s="124">
        <v>3.61</v>
      </c>
      <c r="G39" s="58">
        <f t="shared" si="7"/>
        <v>14.44</v>
      </c>
    </row>
    <row r="40" spans="1:7" ht="25" x14ac:dyDescent="0.25">
      <c r="A40" s="54" t="s">
        <v>246</v>
      </c>
      <c r="B40" s="55" t="s">
        <v>151</v>
      </c>
      <c r="C40" s="55">
        <v>2</v>
      </c>
      <c r="D40" s="56">
        <v>6</v>
      </c>
      <c r="E40" s="57">
        <f t="shared" si="6"/>
        <v>4</v>
      </c>
      <c r="F40" s="124">
        <v>1.1499999999999999</v>
      </c>
      <c r="G40" s="58">
        <f t="shared" si="7"/>
        <v>4.5999999999999996</v>
      </c>
    </row>
    <row r="41" spans="1:7" x14ac:dyDescent="0.25">
      <c r="A41" s="132" t="s">
        <v>267</v>
      </c>
      <c r="B41" s="55" t="s">
        <v>239</v>
      </c>
      <c r="C41" s="122">
        <v>2</v>
      </c>
      <c r="D41" s="133">
        <v>12</v>
      </c>
      <c r="E41" s="57">
        <f t="shared" ref="E41" si="10">12/D41*C41</f>
        <v>2</v>
      </c>
      <c r="F41" s="125">
        <v>7.32</v>
      </c>
      <c r="G41" s="135">
        <f t="shared" ref="G41" si="11">E41*F41</f>
        <v>14.64</v>
      </c>
    </row>
    <row r="42" spans="1:7" ht="13" x14ac:dyDescent="0.25">
      <c r="A42" s="225" t="s">
        <v>249</v>
      </c>
      <c r="B42" s="225"/>
      <c r="C42" s="225"/>
      <c r="D42" s="225"/>
      <c r="E42" s="225"/>
      <c r="F42" s="225"/>
      <c r="G42" s="59">
        <f>SUM(G31:G41)</f>
        <v>479.85600000000005</v>
      </c>
    </row>
    <row r="43" spans="1:7" ht="13" x14ac:dyDescent="0.25">
      <c r="A43" s="225" t="s">
        <v>250</v>
      </c>
      <c r="B43" s="225"/>
      <c r="C43" s="225"/>
      <c r="D43" s="225"/>
      <c r="E43" s="225"/>
      <c r="F43" s="225"/>
      <c r="G43" s="59">
        <f>G42/12</f>
        <v>39.988000000000007</v>
      </c>
    </row>
    <row r="45" spans="1:7" ht="26" x14ac:dyDescent="0.25">
      <c r="A45" s="60" t="s">
        <v>204</v>
      </c>
      <c r="B45" s="52" t="s">
        <v>140</v>
      </c>
      <c r="C45" s="52" t="s">
        <v>143</v>
      </c>
      <c r="D45" s="53" t="s">
        <v>144</v>
      </c>
      <c r="E45" s="53" t="s">
        <v>145</v>
      </c>
      <c r="F45" s="48"/>
    </row>
    <row r="46" spans="1:7" ht="37.5" x14ac:dyDescent="0.25">
      <c r="A46" s="151" t="s">
        <v>255</v>
      </c>
      <c r="B46" s="55" t="s">
        <v>239</v>
      </c>
      <c r="C46" s="61">
        <v>2</v>
      </c>
      <c r="D46" s="124">
        <v>42.61</v>
      </c>
      <c r="E46" s="62">
        <f>C46*D46</f>
        <v>85.22</v>
      </c>
      <c r="F46" s="48"/>
    </row>
    <row r="47" spans="1:7" x14ac:dyDescent="0.25">
      <c r="A47" s="151" t="s">
        <v>253</v>
      </c>
      <c r="B47" s="55" t="s">
        <v>239</v>
      </c>
      <c r="C47" s="61">
        <v>4</v>
      </c>
      <c r="D47" s="124">
        <v>10.24</v>
      </c>
      <c r="E47" s="62">
        <f t="shared" ref="E47:E51" si="12">C47*D47</f>
        <v>40.96</v>
      </c>
      <c r="F47" s="48"/>
    </row>
    <row r="48" spans="1:7" s="48" customFormat="1" x14ac:dyDescent="0.25">
      <c r="A48" s="151" t="s">
        <v>254</v>
      </c>
      <c r="B48" s="55" t="s">
        <v>239</v>
      </c>
      <c r="C48" s="61">
        <v>4</v>
      </c>
      <c r="D48" s="124">
        <v>10.86</v>
      </c>
      <c r="E48" s="62">
        <f t="shared" si="12"/>
        <v>43.44</v>
      </c>
    </row>
    <row r="49" spans="1:7" s="48" customFormat="1" ht="25" x14ac:dyDescent="0.25">
      <c r="A49" s="152" t="s">
        <v>256</v>
      </c>
      <c r="B49" s="122" t="s">
        <v>239</v>
      </c>
      <c r="C49" s="123">
        <v>6</v>
      </c>
      <c r="D49" s="125">
        <v>19.96</v>
      </c>
      <c r="E49" s="62">
        <f t="shared" si="12"/>
        <v>119.76</v>
      </c>
    </row>
    <row r="50" spans="1:7" s="48" customFormat="1" ht="25" x14ac:dyDescent="0.25">
      <c r="A50" s="153" t="s">
        <v>277</v>
      </c>
      <c r="B50" s="55" t="s">
        <v>239</v>
      </c>
      <c r="C50" s="136">
        <v>2</v>
      </c>
      <c r="D50" s="124">
        <v>34.93</v>
      </c>
      <c r="E50" s="62">
        <f t="shared" si="12"/>
        <v>69.86</v>
      </c>
    </row>
    <row r="51" spans="1:7" s="48" customFormat="1" ht="50" x14ac:dyDescent="0.25">
      <c r="A51" s="151" t="s">
        <v>257</v>
      </c>
      <c r="B51" s="121" t="s">
        <v>239</v>
      </c>
      <c r="C51" s="136">
        <v>1</v>
      </c>
      <c r="D51" s="124">
        <v>130.96</v>
      </c>
      <c r="E51" s="62">
        <f t="shared" si="12"/>
        <v>130.96</v>
      </c>
    </row>
    <row r="52" spans="1:7" ht="13" x14ac:dyDescent="0.25">
      <c r="A52" s="235" t="s">
        <v>278</v>
      </c>
      <c r="B52" s="235"/>
      <c r="C52" s="235"/>
      <c r="D52" s="235"/>
      <c r="E52" s="63">
        <f>SUM(E46:E51)</f>
        <v>490.20000000000005</v>
      </c>
      <c r="F52" s="48"/>
    </row>
    <row r="53" spans="1:7" s="48" customFormat="1" ht="13" x14ac:dyDescent="0.25">
      <c r="A53" s="225" t="s">
        <v>279</v>
      </c>
      <c r="B53" s="225"/>
      <c r="C53" s="225"/>
      <c r="D53" s="225"/>
      <c r="E53" s="64">
        <f>E52/12</f>
        <v>40.85</v>
      </c>
      <c r="F53" s="50"/>
    </row>
    <row r="54" spans="1:7" s="48" customFormat="1" x14ac:dyDescent="0.25">
      <c r="B54" s="49"/>
      <c r="C54" s="49"/>
      <c r="D54" s="49"/>
      <c r="E54" s="50"/>
      <c r="F54" s="50"/>
    </row>
    <row r="55" spans="1:7" s="48" customFormat="1" ht="26" x14ac:dyDescent="0.25">
      <c r="A55" s="51" t="s">
        <v>265</v>
      </c>
      <c r="B55" s="52" t="s">
        <v>140</v>
      </c>
      <c r="C55" s="52" t="s">
        <v>141</v>
      </c>
      <c r="D55" s="52" t="s">
        <v>142</v>
      </c>
      <c r="E55" s="52" t="s">
        <v>143</v>
      </c>
      <c r="F55" s="53" t="s">
        <v>144</v>
      </c>
      <c r="G55" s="53" t="s">
        <v>145</v>
      </c>
    </row>
    <row r="56" spans="1:7" s="48" customFormat="1" ht="25" x14ac:dyDescent="0.25">
      <c r="A56" s="54" t="s">
        <v>245</v>
      </c>
      <c r="B56" s="55" t="s">
        <v>151</v>
      </c>
      <c r="C56" s="55">
        <v>2</v>
      </c>
      <c r="D56" s="56">
        <v>6</v>
      </c>
      <c r="E56" s="57">
        <f>12/D56*C56</f>
        <v>4</v>
      </c>
      <c r="F56" s="124">
        <v>51.4</v>
      </c>
      <c r="G56" s="58">
        <f>E56*F56</f>
        <v>205.6</v>
      </c>
    </row>
    <row r="57" spans="1:7" s="48" customFormat="1" ht="25" x14ac:dyDescent="0.25">
      <c r="A57" s="132" t="s">
        <v>295</v>
      </c>
      <c r="B57" s="55" t="s">
        <v>239</v>
      </c>
      <c r="C57" s="55">
        <v>2</v>
      </c>
      <c r="D57" s="137">
        <v>6</v>
      </c>
      <c r="E57" s="57">
        <f>12/D57*C57</f>
        <v>4</v>
      </c>
      <c r="F57" s="124">
        <v>16.98</v>
      </c>
      <c r="G57" s="58">
        <f t="shared" ref="G57" si="13">E57*F57</f>
        <v>67.92</v>
      </c>
    </row>
    <row r="58" spans="1:7" s="48" customFormat="1" ht="37.5" x14ac:dyDescent="0.25">
      <c r="A58" s="54" t="s">
        <v>242</v>
      </c>
      <c r="B58" s="55" t="s">
        <v>239</v>
      </c>
      <c r="C58" s="55">
        <v>1</v>
      </c>
      <c r="D58" s="56">
        <v>12</v>
      </c>
      <c r="E58" s="57">
        <f t="shared" ref="E58:E65" si="14">12/D58*C58</f>
        <v>1</v>
      </c>
      <c r="F58" s="124">
        <v>16.420000000000002</v>
      </c>
      <c r="G58" s="58">
        <f t="shared" ref="G58:G65" si="15">E58*F58</f>
        <v>16.420000000000002</v>
      </c>
    </row>
    <row r="59" spans="1:7" s="48" customFormat="1" ht="37.5" x14ac:dyDescent="0.25">
      <c r="A59" s="54" t="s">
        <v>241</v>
      </c>
      <c r="B59" s="55" t="s">
        <v>239</v>
      </c>
      <c r="C59" s="55">
        <v>1</v>
      </c>
      <c r="D59" s="56">
        <v>60</v>
      </c>
      <c r="E59" s="57">
        <f>12/D59*C59</f>
        <v>0.2</v>
      </c>
      <c r="F59" s="124">
        <v>124.78</v>
      </c>
      <c r="G59" s="58">
        <f>E59*F59</f>
        <v>24.956000000000003</v>
      </c>
    </row>
    <row r="60" spans="1:7" s="48" customFormat="1" ht="37.5" x14ac:dyDescent="0.25">
      <c r="A60" s="54" t="s">
        <v>243</v>
      </c>
      <c r="B60" s="55" t="s">
        <v>151</v>
      </c>
      <c r="C60" s="55">
        <v>2</v>
      </c>
      <c r="D60" s="56">
        <v>6</v>
      </c>
      <c r="E60" s="57">
        <f>12/D60*C60</f>
        <v>4</v>
      </c>
      <c r="F60" s="124">
        <v>3.53</v>
      </c>
      <c r="G60" s="58">
        <f>E60*F60</f>
        <v>14.12</v>
      </c>
    </row>
    <row r="61" spans="1:7" s="48" customFormat="1" ht="37.5" x14ac:dyDescent="0.25">
      <c r="A61" s="54" t="s">
        <v>244</v>
      </c>
      <c r="B61" s="55" t="s">
        <v>151</v>
      </c>
      <c r="C61" s="55">
        <v>2</v>
      </c>
      <c r="D61" s="56">
        <v>6</v>
      </c>
      <c r="E61" s="57">
        <f>12/D61*C61</f>
        <v>4</v>
      </c>
      <c r="F61" s="124">
        <v>11.57</v>
      </c>
      <c r="G61" s="58">
        <f>E61*F61</f>
        <v>46.28</v>
      </c>
    </row>
    <row r="62" spans="1:7" s="48" customFormat="1" ht="37.5" x14ac:dyDescent="0.25">
      <c r="A62" s="54" t="s">
        <v>268</v>
      </c>
      <c r="B62" s="55" t="s">
        <v>151</v>
      </c>
      <c r="C62" s="55">
        <v>2</v>
      </c>
      <c r="D62" s="56">
        <v>6</v>
      </c>
      <c r="E62" s="57">
        <f t="shared" ref="E62" si="16">12/D62*C62</f>
        <v>4</v>
      </c>
      <c r="F62" s="124">
        <v>11.57</v>
      </c>
      <c r="G62" s="58">
        <f t="shared" ref="G62" si="17">E62*F62</f>
        <v>46.28</v>
      </c>
    </row>
    <row r="63" spans="1:7" s="48" customFormat="1" ht="25" x14ac:dyDescent="0.25">
      <c r="A63" s="54" t="s">
        <v>240</v>
      </c>
      <c r="B63" s="55" t="s">
        <v>239</v>
      </c>
      <c r="C63" s="55">
        <v>6</v>
      </c>
      <c r="D63" s="56">
        <v>6</v>
      </c>
      <c r="E63" s="57">
        <f>12/D63*C63</f>
        <v>12</v>
      </c>
      <c r="F63" s="124">
        <v>2.0499999999999998</v>
      </c>
      <c r="G63" s="58">
        <f>E63*F63</f>
        <v>24.599999999999998</v>
      </c>
    </row>
    <row r="64" spans="1:7" s="48" customFormat="1" ht="37.5" x14ac:dyDescent="0.25">
      <c r="A64" s="54" t="s">
        <v>238</v>
      </c>
      <c r="B64" s="55" t="s">
        <v>239</v>
      </c>
      <c r="C64" s="55">
        <v>2</v>
      </c>
      <c r="D64" s="56">
        <v>6</v>
      </c>
      <c r="E64" s="57">
        <f t="shared" si="14"/>
        <v>4</v>
      </c>
      <c r="F64" s="124">
        <v>3.61</v>
      </c>
      <c r="G64" s="58">
        <f t="shared" si="15"/>
        <v>14.44</v>
      </c>
    </row>
    <row r="65" spans="1:7" s="48" customFormat="1" ht="25" x14ac:dyDescent="0.25">
      <c r="A65" s="54" t="s">
        <v>246</v>
      </c>
      <c r="B65" s="55" t="s">
        <v>151</v>
      </c>
      <c r="C65" s="55">
        <v>2</v>
      </c>
      <c r="D65" s="56">
        <v>6</v>
      </c>
      <c r="E65" s="57">
        <f t="shared" si="14"/>
        <v>4</v>
      </c>
      <c r="F65" s="124">
        <v>1.1499999999999999</v>
      </c>
      <c r="G65" s="58">
        <f t="shared" si="15"/>
        <v>4.5999999999999996</v>
      </c>
    </row>
    <row r="66" spans="1:7" s="48" customFormat="1" x14ac:dyDescent="0.25">
      <c r="A66" s="132" t="s">
        <v>267</v>
      </c>
      <c r="B66" s="55" t="s">
        <v>239</v>
      </c>
      <c r="C66" s="122">
        <v>2</v>
      </c>
      <c r="D66" s="133">
        <v>12</v>
      </c>
      <c r="E66" s="57">
        <f t="shared" ref="E66" si="18">12/D66*C66</f>
        <v>2</v>
      </c>
      <c r="F66" s="125">
        <v>7.32</v>
      </c>
      <c r="G66" s="135">
        <f t="shared" ref="G66" si="19">E66*F66</f>
        <v>14.64</v>
      </c>
    </row>
    <row r="67" spans="1:7" s="48" customFormat="1" ht="13" x14ac:dyDescent="0.25">
      <c r="A67" s="225" t="s">
        <v>280</v>
      </c>
      <c r="B67" s="225"/>
      <c r="C67" s="225"/>
      <c r="D67" s="225"/>
      <c r="E67" s="225"/>
      <c r="F67" s="225"/>
      <c r="G67" s="59">
        <f>SUM(G56:G66)</f>
        <v>479.85600000000005</v>
      </c>
    </row>
    <row r="68" spans="1:7" s="48" customFormat="1" ht="13" x14ac:dyDescent="0.25">
      <c r="A68" s="225" t="s">
        <v>281</v>
      </c>
      <c r="B68" s="225"/>
      <c r="C68" s="225"/>
      <c r="D68" s="225"/>
      <c r="E68" s="225"/>
      <c r="F68" s="225"/>
      <c r="G68" s="59">
        <f>G67/12</f>
        <v>39.988000000000007</v>
      </c>
    </row>
    <row r="69" spans="1:7" s="48" customFormat="1" x14ac:dyDescent="0.25">
      <c r="B69" s="49"/>
      <c r="C69" s="49"/>
      <c r="D69" s="49"/>
      <c r="E69" s="50"/>
      <c r="F69" s="50"/>
    </row>
    <row r="70" spans="1:7" s="48" customFormat="1" ht="26" x14ac:dyDescent="0.25">
      <c r="A70" s="60" t="s">
        <v>264</v>
      </c>
      <c r="B70" s="52" t="s">
        <v>140</v>
      </c>
      <c r="C70" s="52" t="s">
        <v>143</v>
      </c>
      <c r="D70" s="53" t="s">
        <v>144</v>
      </c>
      <c r="E70" s="53" t="s">
        <v>145</v>
      </c>
    </row>
    <row r="71" spans="1:7" ht="37.5" x14ac:dyDescent="0.25">
      <c r="A71" s="151" t="s">
        <v>255</v>
      </c>
      <c r="B71" s="55" t="s">
        <v>239</v>
      </c>
      <c r="C71" s="61">
        <v>2</v>
      </c>
      <c r="D71" s="124">
        <v>42.61</v>
      </c>
      <c r="E71" s="62">
        <f>C71*D71</f>
        <v>85.22</v>
      </c>
      <c r="F71" s="48"/>
    </row>
    <row r="72" spans="1:7" x14ac:dyDescent="0.25">
      <c r="A72" s="151" t="s">
        <v>253</v>
      </c>
      <c r="B72" s="55" t="s">
        <v>239</v>
      </c>
      <c r="C72" s="61">
        <v>4</v>
      </c>
      <c r="D72" s="124">
        <v>10.24</v>
      </c>
      <c r="E72" s="62">
        <f t="shared" ref="E72:E73" si="20">C72*D72</f>
        <v>40.96</v>
      </c>
      <c r="F72" s="48"/>
    </row>
    <row r="73" spans="1:7" s="48" customFormat="1" x14ac:dyDescent="0.25">
      <c r="A73" s="151" t="s">
        <v>254</v>
      </c>
      <c r="B73" s="55" t="s">
        <v>239</v>
      </c>
      <c r="C73" s="61">
        <v>4</v>
      </c>
      <c r="D73" s="124">
        <v>10.86</v>
      </c>
      <c r="E73" s="62">
        <f t="shared" si="20"/>
        <v>43.44</v>
      </c>
    </row>
    <row r="74" spans="1:7" s="48" customFormat="1" ht="25" x14ac:dyDescent="0.25">
      <c r="A74" s="152" t="s">
        <v>256</v>
      </c>
      <c r="B74" s="122" t="s">
        <v>239</v>
      </c>
      <c r="C74" s="123">
        <v>6</v>
      </c>
      <c r="D74" s="125">
        <v>19.96</v>
      </c>
      <c r="E74" s="62">
        <f t="shared" ref="E74" si="21">C74*D74</f>
        <v>119.76</v>
      </c>
    </row>
    <row r="75" spans="1:7" s="48" customFormat="1" ht="25" x14ac:dyDescent="0.25">
      <c r="A75" s="153" t="s">
        <v>277</v>
      </c>
      <c r="B75" s="55" t="s">
        <v>239</v>
      </c>
      <c r="C75" s="136">
        <v>2</v>
      </c>
      <c r="D75" s="124">
        <v>34.93</v>
      </c>
      <c r="E75" s="62">
        <f>C75*D75</f>
        <v>69.86</v>
      </c>
    </row>
    <row r="76" spans="1:7" s="48" customFormat="1" ht="50" x14ac:dyDescent="0.25">
      <c r="A76" s="151" t="s">
        <v>257</v>
      </c>
      <c r="B76" s="121" t="s">
        <v>239</v>
      </c>
      <c r="C76" s="136">
        <v>1</v>
      </c>
      <c r="D76" s="124">
        <v>130.96</v>
      </c>
      <c r="E76" s="62">
        <f>C76*D76</f>
        <v>130.96</v>
      </c>
    </row>
    <row r="77" spans="1:7" s="48" customFormat="1" ht="13" x14ac:dyDescent="0.25">
      <c r="A77" s="235" t="s">
        <v>282</v>
      </c>
      <c r="B77" s="235"/>
      <c r="C77" s="235"/>
      <c r="D77" s="235"/>
      <c r="E77" s="63">
        <f>SUM(E71:E76)</f>
        <v>490.20000000000005</v>
      </c>
    </row>
    <row r="78" spans="1:7" s="48" customFormat="1" ht="13" x14ac:dyDescent="0.25">
      <c r="A78" s="225" t="s">
        <v>283</v>
      </c>
      <c r="B78" s="225"/>
      <c r="C78" s="225"/>
      <c r="D78" s="225"/>
      <c r="E78" s="64">
        <f>E77/12</f>
        <v>40.85</v>
      </c>
      <c r="F78" s="50"/>
    </row>
    <row r="79" spans="1:7" s="48" customFormat="1" x14ac:dyDescent="0.25">
      <c r="B79" s="49"/>
      <c r="C79" s="49"/>
      <c r="D79" s="49"/>
      <c r="E79" s="50"/>
      <c r="F79" s="50"/>
    </row>
    <row r="80" spans="1:7" s="48" customFormat="1" ht="26" x14ac:dyDescent="0.25">
      <c r="A80" s="51" t="s">
        <v>260</v>
      </c>
      <c r="B80" s="52" t="s">
        <v>140</v>
      </c>
      <c r="C80" s="52" t="s">
        <v>141</v>
      </c>
      <c r="D80" s="52" t="s">
        <v>142</v>
      </c>
      <c r="E80" s="52" t="s">
        <v>143</v>
      </c>
      <c r="F80" s="53" t="s">
        <v>144</v>
      </c>
      <c r="G80" s="53" t="s">
        <v>145</v>
      </c>
    </row>
    <row r="81" spans="1:7" s="48" customFormat="1" ht="25" x14ac:dyDescent="0.25">
      <c r="A81" s="54" t="s">
        <v>245</v>
      </c>
      <c r="B81" s="55" t="s">
        <v>151</v>
      </c>
      <c r="C81" s="55">
        <v>2</v>
      </c>
      <c r="D81" s="56">
        <v>6</v>
      </c>
      <c r="E81" s="57">
        <f>12/D81*C81</f>
        <v>4</v>
      </c>
      <c r="F81" s="124">
        <v>51.4</v>
      </c>
      <c r="G81" s="58">
        <f>E81*F81</f>
        <v>205.6</v>
      </c>
    </row>
    <row r="82" spans="1:7" s="48" customFormat="1" ht="25" x14ac:dyDescent="0.25">
      <c r="A82" s="132" t="s">
        <v>295</v>
      </c>
      <c r="B82" s="55" t="s">
        <v>239</v>
      </c>
      <c r="C82" s="55">
        <v>2</v>
      </c>
      <c r="D82" s="137">
        <v>6</v>
      </c>
      <c r="E82" s="57">
        <f>12/D82*C82</f>
        <v>4</v>
      </c>
      <c r="F82" s="124">
        <v>16.98</v>
      </c>
      <c r="G82" s="58">
        <f t="shared" ref="G82" si="22">E82*F82</f>
        <v>67.92</v>
      </c>
    </row>
    <row r="83" spans="1:7" s="48" customFormat="1" ht="37.5" x14ac:dyDescent="0.25">
      <c r="A83" s="54" t="s">
        <v>242</v>
      </c>
      <c r="B83" s="55" t="s">
        <v>239</v>
      </c>
      <c r="C83" s="55">
        <v>1</v>
      </c>
      <c r="D83" s="56">
        <v>12</v>
      </c>
      <c r="E83" s="57">
        <f t="shared" ref="E83:E89" si="23">12/D83*C83</f>
        <v>1</v>
      </c>
      <c r="F83" s="124">
        <v>16.420000000000002</v>
      </c>
      <c r="G83" s="58">
        <f t="shared" ref="G83:G89" si="24">E83*F83</f>
        <v>16.420000000000002</v>
      </c>
    </row>
    <row r="84" spans="1:7" s="48" customFormat="1" ht="37.5" x14ac:dyDescent="0.25">
      <c r="A84" s="54" t="s">
        <v>241</v>
      </c>
      <c r="B84" s="55" t="s">
        <v>239</v>
      </c>
      <c r="C84" s="55">
        <v>1</v>
      </c>
      <c r="D84" s="56">
        <v>60</v>
      </c>
      <c r="E84" s="57">
        <f>12/D84*C84</f>
        <v>0.2</v>
      </c>
      <c r="F84" s="124">
        <v>124.78</v>
      </c>
      <c r="G84" s="58">
        <f>E84*F84</f>
        <v>24.956000000000003</v>
      </c>
    </row>
    <row r="85" spans="1:7" s="48" customFormat="1" ht="37.5" x14ac:dyDescent="0.25">
      <c r="A85" s="54" t="s">
        <v>243</v>
      </c>
      <c r="B85" s="55" t="s">
        <v>151</v>
      </c>
      <c r="C85" s="55">
        <v>2</v>
      </c>
      <c r="D85" s="56">
        <v>6</v>
      </c>
      <c r="E85" s="57">
        <f>12/D85*C85</f>
        <v>4</v>
      </c>
      <c r="F85" s="124">
        <v>3.53</v>
      </c>
      <c r="G85" s="58">
        <f>E85*F85</f>
        <v>14.12</v>
      </c>
    </row>
    <row r="86" spans="1:7" s="48" customFormat="1" ht="37.5" x14ac:dyDescent="0.25">
      <c r="A86" s="54" t="s">
        <v>244</v>
      </c>
      <c r="B86" s="55" t="s">
        <v>151</v>
      </c>
      <c r="C86" s="55">
        <v>2</v>
      </c>
      <c r="D86" s="56">
        <v>6</v>
      </c>
      <c r="E86" s="57">
        <f>12/D86*C86</f>
        <v>4</v>
      </c>
      <c r="F86" s="124">
        <v>11.57</v>
      </c>
      <c r="G86" s="58">
        <f>E86*F86</f>
        <v>46.28</v>
      </c>
    </row>
    <row r="87" spans="1:7" s="48" customFormat="1" ht="25" x14ac:dyDescent="0.25">
      <c r="A87" s="54" t="s">
        <v>240</v>
      </c>
      <c r="B87" s="55" t="s">
        <v>239</v>
      </c>
      <c r="C87" s="55">
        <v>6</v>
      </c>
      <c r="D87" s="56">
        <v>6</v>
      </c>
      <c r="E87" s="57">
        <f>12/D87*C87</f>
        <v>12</v>
      </c>
      <c r="F87" s="124">
        <v>2.0499999999999998</v>
      </c>
      <c r="G87" s="58">
        <f>E87*F87</f>
        <v>24.599999999999998</v>
      </c>
    </row>
    <row r="88" spans="1:7" s="48" customFormat="1" ht="37.5" x14ac:dyDescent="0.25">
      <c r="A88" s="54" t="s">
        <v>238</v>
      </c>
      <c r="B88" s="55" t="s">
        <v>239</v>
      </c>
      <c r="C88" s="55">
        <v>2</v>
      </c>
      <c r="D88" s="56">
        <v>6</v>
      </c>
      <c r="E88" s="57">
        <f t="shared" si="23"/>
        <v>4</v>
      </c>
      <c r="F88" s="124">
        <v>3.61</v>
      </c>
      <c r="G88" s="58">
        <f t="shared" si="24"/>
        <v>14.44</v>
      </c>
    </row>
    <row r="89" spans="1:7" s="48" customFormat="1" ht="25" x14ac:dyDescent="0.25">
      <c r="A89" s="54" t="s">
        <v>246</v>
      </c>
      <c r="B89" s="55" t="s">
        <v>151</v>
      </c>
      <c r="C89" s="55">
        <v>2</v>
      </c>
      <c r="D89" s="56">
        <v>6</v>
      </c>
      <c r="E89" s="57">
        <f t="shared" si="23"/>
        <v>4</v>
      </c>
      <c r="F89" s="124">
        <v>1.1499999999999999</v>
      </c>
      <c r="G89" s="58">
        <f t="shared" si="24"/>
        <v>4.5999999999999996</v>
      </c>
    </row>
    <row r="90" spans="1:7" s="48" customFormat="1" x14ac:dyDescent="0.25">
      <c r="A90" s="132" t="s">
        <v>267</v>
      </c>
      <c r="B90" s="55" t="s">
        <v>239</v>
      </c>
      <c r="C90" s="122">
        <v>2</v>
      </c>
      <c r="D90" s="133">
        <v>12</v>
      </c>
      <c r="E90" s="57">
        <f t="shared" ref="E90" si="25">12/D90*C90</f>
        <v>2</v>
      </c>
      <c r="F90" s="125">
        <v>7.32</v>
      </c>
      <c r="G90" s="135">
        <f t="shared" ref="G90" si="26">E90*F90</f>
        <v>14.64</v>
      </c>
    </row>
    <row r="91" spans="1:7" s="48" customFormat="1" ht="13" x14ac:dyDescent="0.25">
      <c r="A91" s="225" t="s">
        <v>261</v>
      </c>
      <c r="B91" s="225"/>
      <c r="C91" s="225"/>
      <c r="D91" s="225"/>
      <c r="E91" s="225"/>
      <c r="F91" s="225"/>
      <c r="G91" s="59">
        <f>SUM(G81:G90)</f>
        <v>433.57600000000008</v>
      </c>
    </row>
    <row r="92" spans="1:7" s="48" customFormat="1" ht="13" x14ac:dyDescent="0.25">
      <c r="A92" s="225" t="s">
        <v>262</v>
      </c>
      <c r="B92" s="225"/>
      <c r="C92" s="225"/>
      <c r="D92" s="225"/>
      <c r="E92" s="225"/>
      <c r="F92" s="225"/>
      <c r="G92" s="59">
        <f>G91/12</f>
        <v>36.131333333333338</v>
      </c>
    </row>
    <row r="93" spans="1:7" s="48" customFormat="1" x14ac:dyDescent="0.25">
      <c r="B93" s="49"/>
      <c r="C93" s="49"/>
      <c r="D93" s="49"/>
      <c r="E93" s="50"/>
      <c r="F93" s="50"/>
    </row>
    <row r="94" spans="1:7" ht="26" x14ac:dyDescent="0.25">
      <c r="A94" s="60" t="s">
        <v>263</v>
      </c>
      <c r="B94" s="52" t="s">
        <v>140</v>
      </c>
      <c r="C94" s="52" t="s">
        <v>143</v>
      </c>
      <c r="D94" s="53" t="s">
        <v>144</v>
      </c>
      <c r="E94" s="53" t="s">
        <v>145</v>
      </c>
      <c r="F94" s="48"/>
    </row>
    <row r="95" spans="1:7" ht="37.5" x14ac:dyDescent="0.25">
      <c r="A95" s="151" t="s">
        <v>255</v>
      </c>
      <c r="B95" s="55" t="s">
        <v>239</v>
      </c>
      <c r="C95" s="61">
        <v>2</v>
      </c>
      <c r="D95" s="124">
        <v>42.61</v>
      </c>
      <c r="E95" s="62">
        <f>C95*D95</f>
        <v>85.22</v>
      </c>
      <c r="F95" s="48"/>
    </row>
    <row r="96" spans="1:7" s="48" customFormat="1" x14ac:dyDescent="0.25">
      <c r="A96" s="151" t="s">
        <v>253</v>
      </c>
      <c r="B96" s="55" t="s">
        <v>239</v>
      </c>
      <c r="C96" s="61">
        <v>4</v>
      </c>
      <c r="D96" s="124">
        <v>10.24</v>
      </c>
      <c r="E96" s="62">
        <f t="shared" ref="E96:E97" si="27">C96*D96</f>
        <v>40.96</v>
      </c>
    </row>
    <row r="97" spans="1:7" s="48" customFormat="1" x14ac:dyDescent="0.25">
      <c r="A97" s="151" t="s">
        <v>254</v>
      </c>
      <c r="B97" s="55" t="s">
        <v>239</v>
      </c>
      <c r="C97" s="61">
        <v>4</v>
      </c>
      <c r="D97" s="124">
        <v>10.86</v>
      </c>
      <c r="E97" s="62">
        <f t="shared" si="27"/>
        <v>43.44</v>
      </c>
    </row>
    <row r="98" spans="1:7" s="48" customFormat="1" ht="25" x14ac:dyDescent="0.25">
      <c r="A98" s="152" t="s">
        <v>256</v>
      </c>
      <c r="B98" s="122" t="s">
        <v>239</v>
      </c>
      <c r="C98" s="123">
        <v>6</v>
      </c>
      <c r="D98" s="125">
        <v>19.96</v>
      </c>
      <c r="E98" s="62">
        <f t="shared" ref="E98" si="28">C98*D98</f>
        <v>119.76</v>
      </c>
    </row>
    <row r="99" spans="1:7" s="48" customFormat="1" ht="25" x14ac:dyDescent="0.25">
      <c r="A99" s="153" t="s">
        <v>277</v>
      </c>
      <c r="B99" s="55" t="s">
        <v>239</v>
      </c>
      <c r="C99" s="136">
        <v>2</v>
      </c>
      <c r="D99" s="124">
        <v>34.93</v>
      </c>
      <c r="E99" s="62">
        <f t="shared" ref="E99" si="29">C99*D99</f>
        <v>69.86</v>
      </c>
    </row>
    <row r="100" spans="1:7" s="48" customFormat="1" ht="50" x14ac:dyDescent="0.25">
      <c r="A100" s="151" t="s">
        <v>257</v>
      </c>
      <c r="B100" s="121" t="s">
        <v>239</v>
      </c>
      <c r="C100" s="136">
        <v>1</v>
      </c>
      <c r="D100" s="124">
        <v>130.96</v>
      </c>
      <c r="E100" s="62">
        <f>C100*D100</f>
        <v>130.96</v>
      </c>
    </row>
    <row r="101" spans="1:7" s="48" customFormat="1" ht="13" x14ac:dyDescent="0.25">
      <c r="A101" s="235" t="s">
        <v>287</v>
      </c>
      <c r="B101" s="235"/>
      <c r="C101" s="235"/>
      <c r="D101" s="235"/>
      <c r="E101" s="63">
        <f>SUM(E95:E100)</f>
        <v>490.20000000000005</v>
      </c>
    </row>
    <row r="102" spans="1:7" s="48" customFormat="1" ht="13" x14ac:dyDescent="0.25">
      <c r="A102" s="225" t="s">
        <v>288</v>
      </c>
      <c r="B102" s="225"/>
      <c r="C102" s="225"/>
      <c r="D102" s="225"/>
      <c r="E102" s="64">
        <f>E101/12</f>
        <v>40.85</v>
      </c>
      <c r="F102" s="50"/>
    </row>
    <row r="103" spans="1:7" s="48" customFormat="1" ht="13" x14ac:dyDescent="0.25">
      <c r="A103" s="126"/>
      <c r="B103" s="126"/>
      <c r="C103" s="126"/>
      <c r="D103" s="126"/>
      <c r="E103" s="127"/>
      <c r="F103" s="128"/>
      <c r="G103" s="129"/>
    </row>
    <row r="104" spans="1:7" s="48" customFormat="1" ht="26" x14ac:dyDescent="0.25">
      <c r="A104" s="51" t="s">
        <v>266</v>
      </c>
      <c r="B104" s="52" t="s">
        <v>140</v>
      </c>
      <c r="C104" s="52" t="s">
        <v>141</v>
      </c>
      <c r="D104" s="52" t="s">
        <v>142</v>
      </c>
      <c r="E104" s="52" t="s">
        <v>143</v>
      </c>
      <c r="F104" s="53" t="s">
        <v>144</v>
      </c>
      <c r="G104" s="53" t="s">
        <v>145</v>
      </c>
    </row>
    <row r="105" spans="1:7" s="48" customFormat="1" ht="37.5" x14ac:dyDescent="0.25">
      <c r="A105" s="132" t="s">
        <v>284</v>
      </c>
      <c r="B105" s="122" t="s">
        <v>239</v>
      </c>
      <c r="C105" s="122">
        <v>1</v>
      </c>
      <c r="D105" s="133">
        <v>12</v>
      </c>
      <c r="E105" s="134">
        <f t="shared" ref="E105" si="30">12/D105*C105</f>
        <v>1</v>
      </c>
      <c r="F105" s="125">
        <v>30.36</v>
      </c>
      <c r="G105" s="58">
        <f>E105*F105</f>
        <v>30.36</v>
      </c>
    </row>
    <row r="106" spans="1:7" s="48" customFormat="1" ht="25" x14ac:dyDescent="0.25">
      <c r="A106" s="54" t="s">
        <v>245</v>
      </c>
      <c r="B106" s="55" t="s">
        <v>151</v>
      </c>
      <c r="C106" s="55">
        <v>2</v>
      </c>
      <c r="D106" s="56">
        <v>6</v>
      </c>
      <c r="E106" s="57">
        <f>12/D106*C106</f>
        <v>4</v>
      </c>
      <c r="F106" s="124">
        <v>51.4</v>
      </c>
      <c r="G106" s="58">
        <f t="shared" ref="G106:G115" si="31">E106*F106</f>
        <v>205.6</v>
      </c>
    </row>
    <row r="107" spans="1:7" s="48" customFormat="1" ht="25" x14ac:dyDescent="0.25">
      <c r="A107" s="132" t="s">
        <v>295</v>
      </c>
      <c r="B107" s="55" t="s">
        <v>239</v>
      </c>
      <c r="C107" s="55">
        <v>2</v>
      </c>
      <c r="D107" s="137">
        <v>6</v>
      </c>
      <c r="E107" s="57">
        <f>12/D107*C107</f>
        <v>4</v>
      </c>
      <c r="F107" s="124">
        <v>16.98</v>
      </c>
      <c r="G107" s="58">
        <f t="shared" si="31"/>
        <v>67.92</v>
      </c>
    </row>
    <row r="108" spans="1:7" s="48" customFormat="1" ht="37.5" x14ac:dyDescent="0.25">
      <c r="A108" s="54" t="s">
        <v>242</v>
      </c>
      <c r="B108" s="55" t="s">
        <v>239</v>
      </c>
      <c r="C108" s="55">
        <v>1</v>
      </c>
      <c r="D108" s="56">
        <v>12</v>
      </c>
      <c r="E108" s="57">
        <f t="shared" ref="E108:E115" si="32">12/D108*C108</f>
        <v>1</v>
      </c>
      <c r="F108" s="124">
        <v>16.420000000000002</v>
      </c>
      <c r="G108" s="58">
        <f t="shared" si="31"/>
        <v>16.420000000000002</v>
      </c>
    </row>
    <row r="109" spans="1:7" s="48" customFormat="1" ht="37.5" x14ac:dyDescent="0.25">
      <c r="A109" s="54" t="s">
        <v>268</v>
      </c>
      <c r="B109" s="55" t="s">
        <v>151</v>
      </c>
      <c r="C109" s="55">
        <v>2</v>
      </c>
      <c r="D109" s="56">
        <v>6</v>
      </c>
      <c r="E109" s="57">
        <f t="shared" ref="E109:E110" si="33">12/D109*C109</f>
        <v>4</v>
      </c>
      <c r="F109" s="124">
        <v>11.57</v>
      </c>
      <c r="G109" s="58">
        <f t="shared" si="31"/>
        <v>46.28</v>
      </c>
    </row>
    <row r="110" spans="1:7" s="48" customFormat="1" ht="37.5" x14ac:dyDescent="0.25">
      <c r="A110" s="54" t="s">
        <v>285</v>
      </c>
      <c r="B110" s="55" t="s">
        <v>151</v>
      </c>
      <c r="C110" s="55">
        <v>1</v>
      </c>
      <c r="D110" s="56">
        <v>6</v>
      </c>
      <c r="E110" s="57">
        <f t="shared" si="33"/>
        <v>2</v>
      </c>
      <c r="F110" s="124">
        <v>26.6</v>
      </c>
      <c r="G110" s="58">
        <f t="shared" si="31"/>
        <v>53.2</v>
      </c>
    </row>
    <row r="111" spans="1:7" s="48" customFormat="1" ht="25" x14ac:dyDescent="0.25">
      <c r="A111" s="54" t="s">
        <v>240</v>
      </c>
      <c r="B111" s="55" t="s">
        <v>239</v>
      </c>
      <c r="C111" s="55">
        <v>6</v>
      </c>
      <c r="D111" s="56">
        <v>6</v>
      </c>
      <c r="E111" s="57">
        <f>12/D111*C111</f>
        <v>12</v>
      </c>
      <c r="F111" s="124">
        <v>2.0499999999999998</v>
      </c>
      <c r="G111" s="58">
        <f>E111*F111</f>
        <v>24.599999999999998</v>
      </c>
    </row>
    <row r="112" spans="1:7" s="48" customFormat="1" ht="37.5" x14ac:dyDescent="0.25">
      <c r="A112" s="54" t="s">
        <v>238</v>
      </c>
      <c r="B112" s="55" t="s">
        <v>239</v>
      </c>
      <c r="C112" s="55">
        <v>2</v>
      </c>
      <c r="D112" s="56">
        <v>6</v>
      </c>
      <c r="E112" s="57">
        <f t="shared" si="32"/>
        <v>4</v>
      </c>
      <c r="F112" s="124">
        <v>3.61</v>
      </c>
      <c r="G112" s="58">
        <f t="shared" si="31"/>
        <v>14.44</v>
      </c>
    </row>
    <row r="113" spans="1:7" s="48" customFormat="1" ht="25" x14ac:dyDescent="0.25">
      <c r="A113" s="132" t="s">
        <v>286</v>
      </c>
      <c r="B113" s="55" t="s">
        <v>151</v>
      </c>
      <c r="C113" s="55">
        <v>1</v>
      </c>
      <c r="D113" s="56">
        <v>12</v>
      </c>
      <c r="E113" s="57">
        <f t="shared" ref="E113:E114" si="34">12/D113*C113</f>
        <v>1</v>
      </c>
      <c r="F113" s="125">
        <v>40.17</v>
      </c>
      <c r="G113" s="58">
        <f t="shared" si="31"/>
        <v>40.17</v>
      </c>
    </row>
    <row r="114" spans="1:7" s="48" customFormat="1" ht="37.5" x14ac:dyDescent="0.25">
      <c r="A114" s="132" t="s">
        <v>292</v>
      </c>
      <c r="B114" s="55" t="s">
        <v>239</v>
      </c>
      <c r="C114" s="55">
        <v>2</v>
      </c>
      <c r="D114" s="56">
        <v>6</v>
      </c>
      <c r="E114" s="134">
        <f t="shared" si="34"/>
        <v>4</v>
      </c>
      <c r="F114" s="125">
        <v>24.08</v>
      </c>
      <c r="G114" s="58">
        <f t="shared" si="31"/>
        <v>96.32</v>
      </c>
    </row>
    <row r="115" spans="1:7" s="48" customFormat="1" ht="25" x14ac:dyDescent="0.25">
      <c r="A115" s="54" t="s">
        <v>246</v>
      </c>
      <c r="B115" s="55" t="s">
        <v>151</v>
      </c>
      <c r="C115" s="55">
        <v>2</v>
      </c>
      <c r="D115" s="56">
        <v>6</v>
      </c>
      <c r="E115" s="57">
        <f t="shared" si="32"/>
        <v>4</v>
      </c>
      <c r="F115" s="124">
        <v>1.1499999999999999</v>
      </c>
      <c r="G115" s="58">
        <f t="shared" si="31"/>
        <v>4.5999999999999996</v>
      </c>
    </row>
    <row r="116" spans="1:7" s="48" customFormat="1" x14ac:dyDescent="0.25">
      <c r="A116" s="132" t="s">
        <v>267</v>
      </c>
      <c r="B116" s="55" t="s">
        <v>239</v>
      </c>
      <c r="C116" s="122">
        <v>2</v>
      </c>
      <c r="D116" s="133">
        <v>12</v>
      </c>
      <c r="E116" s="57">
        <f t="shared" ref="E116" si="35">12/D116*C116</f>
        <v>2</v>
      </c>
      <c r="F116" s="125">
        <v>7.32</v>
      </c>
      <c r="G116" s="135">
        <f t="shared" ref="G116" si="36">E116*F116</f>
        <v>14.64</v>
      </c>
    </row>
    <row r="117" spans="1:7" s="48" customFormat="1" ht="13" x14ac:dyDescent="0.25">
      <c r="A117" s="225" t="s">
        <v>289</v>
      </c>
      <c r="B117" s="225"/>
      <c r="C117" s="225"/>
      <c r="D117" s="225"/>
      <c r="E117" s="225"/>
      <c r="F117" s="225"/>
      <c r="G117" s="59">
        <f>SUM(G105:G116)</f>
        <v>614.55000000000007</v>
      </c>
    </row>
    <row r="118" spans="1:7" s="48" customFormat="1" ht="13" x14ac:dyDescent="0.25">
      <c r="A118" s="225" t="s">
        <v>290</v>
      </c>
      <c r="B118" s="225"/>
      <c r="C118" s="225"/>
      <c r="D118" s="225"/>
      <c r="E118" s="225"/>
      <c r="F118" s="225"/>
      <c r="G118" s="59">
        <f>G117/12</f>
        <v>51.212500000000006</v>
      </c>
    </row>
    <row r="119" spans="1:7" ht="13" x14ac:dyDescent="0.25">
      <c r="A119" s="126"/>
      <c r="B119" s="126"/>
      <c r="C119" s="126"/>
      <c r="D119" s="126"/>
      <c r="E119" s="127"/>
      <c r="F119" s="128"/>
      <c r="G119" s="129"/>
    </row>
    <row r="120" spans="1:7" ht="26" x14ac:dyDescent="0.25">
      <c r="A120" s="60" t="s">
        <v>232</v>
      </c>
      <c r="B120" s="52" t="s">
        <v>140</v>
      </c>
      <c r="C120" s="52" t="s">
        <v>143</v>
      </c>
      <c r="D120" s="53" t="s">
        <v>144</v>
      </c>
      <c r="E120" s="53" t="s">
        <v>145</v>
      </c>
      <c r="F120" s="48"/>
    </row>
    <row r="121" spans="1:7" s="48" customFormat="1" ht="37.5" x14ac:dyDescent="0.25">
      <c r="A121" s="151" t="s">
        <v>255</v>
      </c>
      <c r="B121" s="55" t="s">
        <v>239</v>
      </c>
      <c r="C121" s="61">
        <v>2</v>
      </c>
      <c r="D121" s="124">
        <v>42.61</v>
      </c>
      <c r="E121" s="62">
        <f>C121*D121</f>
        <v>85.22</v>
      </c>
    </row>
    <row r="122" spans="1:7" s="48" customFormat="1" x14ac:dyDescent="0.25">
      <c r="A122" s="151" t="s">
        <v>253</v>
      </c>
      <c r="B122" s="55" t="s">
        <v>239</v>
      </c>
      <c r="C122" s="61">
        <v>4</v>
      </c>
      <c r="D122" s="124">
        <v>10.24</v>
      </c>
      <c r="E122" s="62">
        <f t="shared" ref="E122:E123" si="37">C122*D122</f>
        <v>40.96</v>
      </c>
    </row>
    <row r="123" spans="1:7" s="48" customFormat="1" x14ac:dyDescent="0.25">
      <c r="A123" s="151" t="s">
        <v>254</v>
      </c>
      <c r="B123" s="55" t="s">
        <v>239</v>
      </c>
      <c r="C123" s="61">
        <v>4</v>
      </c>
      <c r="D123" s="124">
        <v>10.86</v>
      </c>
      <c r="E123" s="62">
        <f t="shared" si="37"/>
        <v>43.44</v>
      </c>
    </row>
    <row r="124" spans="1:7" s="48" customFormat="1" ht="25" x14ac:dyDescent="0.25">
      <c r="A124" s="152" t="s">
        <v>256</v>
      </c>
      <c r="B124" s="122" t="s">
        <v>239</v>
      </c>
      <c r="C124" s="123">
        <v>6</v>
      </c>
      <c r="D124" s="125">
        <v>19.96</v>
      </c>
      <c r="E124" s="62">
        <f t="shared" ref="E124" si="38">C124*D124</f>
        <v>119.76</v>
      </c>
    </row>
    <row r="125" spans="1:7" s="48" customFormat="1" ht="25" x14ac:dyDescent="0.25">
      <c r="A125" s="153" t="s">
        <v>277</v>
      </c>
      <c r="B125" s="55" t="s">
        <v>239</v>
      </c>
      <c r="C125" s="136">
        <v>2</v>
      </c>
      <c r="D125" s="124">
        <v>34.93</v>
      </c>
      <c r="E125" s="62">
        <f>C125*D125</f>
        <v>69.86</v>
      </c>
    </row>
    <row r="126" spans="1:7" s="48" customFormat="1" ht="50" x14ac:dyDescent="0.25">
      <c r="A126" s="151" t="s">
        <v>257</v>
      </c>
      <c r="B126" s="121" t="s">
        <v>239</v>
      </c>
      <c r="C126" s="136">
        <v>1</v>
      </c>
      <c r="D126" s="124">
        <v>130.96</v>
      </c>
      <c r="E126" s="62">
        <f>C126*D126</f>
        <v>130.96</v>
      </c>
    </row>
    <row r="127" spans="1:7" s="48" customFormat="1" ht="13" x14ac:dyDescent="0.25">
      <c r="A127" s="235" t="s">
        <v>236</v>
      </c>
      <c r="B127" s="235"/>
      <c r="C127" s="235"/>
      <c r="D127" s="235"/>
      <c r="E127" s="63">
        <f>SUM(E121:E126)</f>
        <v>490.20000000000005</v>
      </c>
    </row>
    <row r="128" spans="1:7" s="48" customFormat="1" ht="13" x14ac:dyDescent="0.25">
      <c r="A128" s="225" t="s">
        <v>235</v>
      </c>
      <c r="B128" s="225"/>
      <c r="C128" s="225"/>
      <c r="D128" s="225"/>
      <c r="E128" s="64">
        <f>E127/12</f>
        <v>40.85</v>
      </c>
      <c r="F128" s="50"/>
    </row>
    <row r="129" spans="1:7" s="129" customFormat="1" ht="13" x14ac:dyDescent="0.25">
      <c r="A129" s="126"/>
      <c r="B129" s="126"/>
      <c r="C129" s="126"/>
      <c r="D129" s="126"/>
      <c r="E129" s="127"/>
      <c r="F129" s="128"/>
    </row>
    <row r="130" spans="1:7" s="129" customFormat="1" ht="26" x14ac:dyDescent="0.25">
      <c r="A130" s="51" t="s">
        <v>270</v>
      </c>
      <c r="B130" s="52" t="s">
        <v>140</v>
      </c>
      <c r="C130" s="52" t="s">
        <v>141</v>
      </c>
      <c r="D130" s="52" t="s">
        <v>142</v>
      </c>
      <c r="E130" s="52" t="s">
        <v>143</v>
      </c>
      <c r="F130" s="53" t="s">
        <v>144</v>
      </c>
      <c r="G130" s="53" t="s">
        <v>145</v>
      </c>
    </row>
    <row r="131" spans="1:7" s="129" customFormat="1" ht="25" x14ac:dyDescent="0.25">
      <c r="A131" s="132" t="s">
        <v>291</v>
      </c>
      <c r="B131" s="122" t="s">
        <v>239</v>
      </c>
      <c r="C131" s="122">
        <v>1</v>
      </c>
      <c r="D131" s="133">
        <v>12</v>
      </c>
      <c r="E131" s="134">
        <f t="shared" ref="E131:E139" si="39">12/D131*C131</f>
        <v>1</v>
      </c>
      <c r="F131" s="124">
        <v>27.84</v>
      </c>
      <c r="G131" s="58">
        <f>E131*F131</f>
        <v>27.84</v>
      </c>
    </row>
    <row r="132" spans="1:7" s="129" customFormat="1" ht="25" x14ac:dyDescent="0.25">
      <c r="A132" s="54" t="s">
        <v>245</v>
      </c>
      <c r="B132" s="55" t="s">
        <v>151</v>
      </c>
      <c r="C132" s="55">
        <v>2</v>
      </c>
      <c r="D132" s="56">
        <v>6</v>
      </c>
      <c r="E132" s="134">
        <f t="shared" si="39"/>
        <v>4</v>
      </c>
      <c r="F132" s="124">
        <v>51.4</v>
      </c>
      <c r="G132" s="58">
        <f>E132*F132</f>
        <v>205.6</v>
      </c>
    </row>
    <row r="133" spans="1:7" s="48" customFormat="1" ht="25" x14ac:dyDescent="0.25">
      <c r="A133" s="132" t="s">
        <v>295</v>
      </c>
      <c r="B133" s="55" t="s">
        <v>239</v>
      </c>
      <c r="C133" s="55">
        <v>2</v>
      </c>
      <c r="D133" s="137">
        <v>6</v>
      </c>
      <c r="E133" s="57">
        <f>12/D133*C133</f>
        <v>4</v>
      </c>
      <c r="F133" s="124">
        <v>16.98</v>
      </c>
      <c r="G133" s="58">
        <f t="shared" ref="G133" si="40">E133*F133</f>
        <v>67.92</v>
      </c>
    </row>
    <row r="134" spans="1:7" s="48" customFormat="1" ht="37.5" x14ac:dyDescent="0.25">
      <c r="A134" s="54" t="s">
        <v>242</v>
      </c>
      <c r="B134" s="55" t="s">
        <v>239</v>
      </c>
      <c r="C134" s="55">
        <v>1</v>
      </c>
      <c r="D134" s="56">
        <v>12</v>
      </c>
      <c r="E134" s="134">
        <f t="shared" si="39"/>
        <v>1</v>
      </c>
      <c r="F134" s="124">
        <v>16.420000000000002</v>
      </c>
      <c r="G134" s="58">
        <f t="shared" ref="G134:G140" si="41">E134*F134</f>
        <v>16.420000000000002</v>
      </c>
    </row>
    <row r="135" spans="1:7" s="48" customFormat="1" ht="37.5" x14ac:dyDescent="0.25">
      <c r="A135" s="54" t="s">
        <v>241</v>
      </c>
      <c r="B135" s="55" t="s">
        <v>239</v>
      </c>
      <c r="C135" s="55">
        <v>1</v>
      </c>
      <c r="D135" s="56">
        <v>60</v>
      </c>
      <c r="E135" s="57">
        <f>12/D135*C135</f>
        <v>0.2</v>
      </c>
      <c r="F135" s="124">
        <v>124.78</v>
      </c>
      <c r="G135" s="58">
        <f>E135*F135</f>
        <v>24.956000000000003</v>
      </c>
    </row>
    <row r="136" spans="1:7" s="48" customFormat="1" ht="37.5" x14ac:dyDescent="0.25">
      <c r="A136" s="54" t="s">
        <v>268</v>
      </c>
      <c r="B136" s="55" t="s">
        <v>151</v>
      </c>
      <c r="C136" s="55">
        <v>2</v>
      </c>
      <c r="D136" s="56">
        <v>6</v>
      </c>
      <c r="E136" s="134">
        <f t="shared" si="39"/>
        <v>4</v>
      </c>
      <c r="F136" s="124">
        <v>11.57</v>
      </c>
      <c r="G136" s="58">
        <f t="shared" si="41"/>
        <v>46.28</v>
      </c>
    </row>
    <row r="137" spans="1:7" s="48" customFormat="1" ht="25" x14ac:dyDescent="0.25">
      <c r="A137" s="54" t="s">
        <v>240</v>
      </c>
      <c r="B137" s="55" t="s">
        <v>239</v>
      </c>
      <c r="C137" s="55">
        <v>6</v>
      </c>
      <c r="D137" s="56">
        <v>6</v>
      </c>
      <c r="E137" s="134">
        <f t="shared" si="39"/>
        <v>12</v>
      </c>
      <c r="F137" s="124">
        <v>2.0499999999999998</v>
      </c>
      <c r="G137" s="58">
        <f t="shared" si="41"/>
        <v>24.599999999999998</v>
      </c>
    </row>
    <row r="138" spans="1:7" s="48" customFormat="1" ht="37.5" x14ac:dyDescent="0.25">
      <c r="A138" s="54" t="s">
        <v>238</v>
      </c>
      <c r="B138" s="55" t="s">
        <v>239</v>
      </c>
      <c r="C138" s="55">
        <v>2</v>
      </c>
      <c r="D138" s="56">
        <v>6</v>
      </c>
      <c r="E138" s="134">
        <f t="shared" si="39"/>
        <v>4</v>
      </c>
      <c r="F138" s="124">
        <v>3.61</v>
      </c>
      <c r="G138" s="58">
        <f t="shared" si="41"/>
        <v>14.44</v>
      </c>
    </row>
    <row r="139" spans="1:7" s="48" customFormat="1" ht="37.5" x14ac:dyDescent="0.25">
      <c r="A139" s="132" t="s">
        <v>292</v>
      </c>
      <c r="B139" s="55" t="s">
        <v>239</v>
      </c>
      <c r="C139" s="55">
        <v>2</v>
      </c>
      <c r="D139" s="56">
        <v>6</v>
      </c>
      <c r="E139" s="134">
        <f t="shared" si="39"/>
        <v>4</v>
      </c>
      <c r="F139" s="125">
        <v>24.08</v>
      </c>
      <c r="G139" s="58">
        <f t="shared" si="41"/>
        <v>96.32</v>
      </c>
    </row>
    <row r="140" spans="1:7" s="48" customFormat="1" ht="25" x14ac:dyDescent="0.25">
      <c r="A140" s="54" t="s">
        <v>246</v>
      </c>
      <c r="B140" s="55" t="s">
        <v>151</v>
      </c>
      <c r="C140" s="55">
        <v>2</v>
      </c>
      <c r="D140" s="56">
        <v>6</v>
      </c>
      <c r="E140" s="57">
        <f t="shared" ref="E140" si="42">12/D140*C140</f>
        <v>4</v>
      </c>
      <c r="F140" s="124">
        <v>1.1499999999999999</v>
      </c>
      <c r="G140" s="58">
        <f t="shared" si="41"/>
        <v>4.5999999999999996</v>
      </c>
    </row>
    <row r="141" spans="1:7" s="48" customFormat="1" x14ac:dyDescent="0.25">
      <c r="A141" s="54" t="s">
        <v>267</v>
      </c>
      <c r="B141" s="139" t="s">
        <v>239</v>
      </c>
      <c r="C141" s="140">
        <v>2</v>
      </c>
      <c r="D141" s="141">
        <v>12</v>
      </c>
      <c r="E141" s="142">
        <f t="shared" ref="E141" si="43">12/D141*C141</f>
        <v>2</v>
      </c>
      <c r="F141" s="125">
        <v>7.32</v>
      </c>
      <c r="G141" s="143">
        <f t="shared" ref="G141" si="44">E141*F141</f>
        <v>14.64</v>
      </c>
    </row>
    <row r="142" spans="1:7" s="48" customFormat="1" ht="13" x14ac:dyDescent="0.25">
      <c r="A142" s="225" t="s">
        <v>293</v>
      </c>
      <c r="B142" s="225"/>
      <c r="C142" s="225"/>
      <c r="D142" s="225"/>
      <c r="E142" s="225"/>
      <c r="F142" s="225"/>
      <c r="G142" s="59">
        <f>SUM(G131:G141)</f>
        <v>543.6160000000001</v>
      </c>
    </row>
    <row r="143" spans="1:7" s="48" customFormat="1" ht="13" x14ac:dyDescent="0.25">
      <c r="A143" s="225" t="s">
        <v>294</v>
      </c>
      <c r="B143" s="225"/>
      <c r="C143" s="225"/>
      <c r="D143" s="225"/>
      <c r="E143" s="225"/>
      <c r="F143" s="225"/>
      <c r="G143" s="59">
        <f>G142/12</f>
        <v>45.301333333333339</v>
      </c>
    </row>
    <row r="145" spans="1:7" ht="26" x14ac:dyDescent="0.25">
      <c r="A145" s="60" t="s">
        <v>220</v>
      </c>
      <c r="B145" s="52" t="s">
        <v>140</v>
      </c>
      <c r="C145" s="52" t="s">
        <v>143</v>
      </c>
      <c r="D145" s="53" t="s">
        <v>144</v>
      </c>
      <c r="E145" s="53" t="s">
        <v>145</v>
      </c>
      <c r="F145" s="129"/>
      <c r="G145" s="129"/>
    </row>
    <row r="146" spans="1:7" s="48" customFormat="1" ht="37.5" x14ac:dyDescent="0.25">
      <c r="A146" s="151" t="s">
        <v>255</v>
      </c>
      <c r="B146" s="55" t="s">
        <v>239</v>
      </c>
      <c r="C146" s="61">
        <v>2</v>
      </c>
      <c r="D146" s="124">
        <v>42.61</v>
      </c>
      <c r="E146" s="138">
        <f>C146*D146</f>
        <v>85.22</v>
      </c>
      <c r="F146" s="129"/>
      <c r="G146" s="129"/>
    </row>
    <row r="147" spans="1:7" s="48" customFormat="1" x14ac:dyDescent="0.25">
      <c r="A147" s="151" t="s">
        <v>253</v>
      </c>
      <c r="B147" s="55" t="s">
        <v>239</v>
      </c>
      <c r="C147" s="61">
        <v>4</v>
      </c>
      <c r="D147" s="124">
        <v>10.24</v>
      </c>
      <c r="E147" s="62">
        <f t="shared" ref="E147:E148" si="45">C147*D147</f>
        <v>40.96</v>
      </c>
      <c r="F147" s="129"/>
      <c r="G147" s="129"/>
    </row>
    <row r="148" spans="1:7" s="48" customFormat="1" x14ac:dyDescent="0.25">
      <c r="A148" s="151" t="s">
        <v>254</v>
      </c>
      <c r="B148" s="55" t="s">
        <v>239</v>
      </c>
      <c r="C148" s="61">
        <v>4</v>
      </c>
      <c r="D148" s="124">
        <v>10.86</v>
      </c>
      <c r="E148" s="62">
        <f t="shared" si="45"/>
        <v>43.44</v>
      </c>
      <c r="F148" s="129"/>
      <c r="G148" s="129"/>
    </row>
    <row r="149" spans="1:7" s="48" customFormat="1" ht="25" x14ac:dyDescent="0.25">
      <c r="A149" s="152" t="s">
        <v>256</v>
      </c>
      <c r="B149" s="122" t="s">
        <v>239</v>
      </c>
      <c r="C149" s="123">
        <v>6</v>
      </c>
      <c r="D149" s="125">
        <v>19.96</v>
      </c>
      <c r="E149" s="62">
        <f t="shared" ref="E149" si="46">C149*D149</f>
        <v>119.76</v>
      </c>
      <c r="F149" s="129"/>
      <c r="G149" s="129"/>
    </row>
    <row r="150" spans="1:7" s="48" customFormat="1" ht="25" x14ac:dyDescent="0.25">
      <c r="A150" s="153" t="s">
        <v>277</v>
      </c>
      <c r="B150" s="55" t="s">
        <v>239</v>
      </c>
      <c r="C150" s="136">
        <v>2</v>
      </c>
      <c r="D150" s="124">
        <v>34.93</v>
      </c>
      <c r="E150" s="138">
        <f>C150*D150</f>
        <v>69.86</v>
      </c>
      <c r="F150" s="129"/>
      <c r="G150" s="129"/>
    </row>
    <row r="151" spans="1:7" s="48" customFormat="1" ht="50" x14ac:dyDescent="0.25">
      <c r="A151" s="151" t="s">
        <v>257</v>
      </c>
      <c r="B151" s="121" t="s">
        <v>239</v>
      </c>
      <c r="C151" s="136">
        <v>1</v>
      </c>
      <c r="D151" s="124">
        <v>130.96</v>
      </c>
      <c r="E151" s="62">
        <f>C151*D151</f>
        <v>130.96</v>
      </c>
      <c r="F151" s="129"/>
      <c r="G151" s="129"/>
    </row>
    <row r="152" spans="1:7" s="48" customFormat="1" ht="13" x14ac:dyDescent="0.25">
      <c r="A152" s="235" t="s">
        <v>234</v>
      </c>
      <c r="B152" s="235"/>
      <c r="C152" s="235"/>
      <c r="D152" s="235"/>
      <c r="E152" s="63">
        <f>SUM(E146:E151)</f>
        <v>490.20000000000005</v>
      </c>
    </row>
    <row r="153" spans="1:7" s="48" customFormat="1" ht="13" x14ac:dyDescent="0.25">
      <c r="A153" s="225" t="s">
        <v>233</v>
      </c>
      <c r="B153" s="225"/>
      <c r="C153" s="225"/>
      <c r="D153" s="225"/>
      <c r="E153" s="64">
        <f>E152/12</f>
        <v>40.85</v>
      </c>
      <c r="F153" s="50"/>
    </row>
    <row r="154" spans="1:7" s="48" customFormat="1" x14ac:dyDescent="0.25">
      <c r="B154" s="49"/>
      <c r="C154" s="49"/>
      <c r="D154" s="49"/>
      <c r="E154" s="50"/>
      <c r="F154" s="50"/>
    </row>
    <row r="155" spans="1:7" ht="26" x14ac:dyDescent="0.25">
      <c r="A155" s="51" t="s">
        <v>271</v>
      </c>
      <c r="B155" s="52" t="s">
        <v>140</v>
      </c>
      <c r="C155" s="52" t="s">
        <v>141</v>
      </c>
      <c r="D155" s="52" t="s">
        <v>142</v>
      </c>
      <c r="E155" s="52" t="s">
        <v>143</v>
      </c>
      <c r="F155" s="53" t="s">
        <v>144</v>
      </c>
      <c r="G155" s="53" t="s">
        <v>145</v>
      </c>
    </row>
    <row r="156" spans="1:7" s="48" customFormat="1" ht="25" x14ac:dyDescent="0.25">
      <c r="A156" s="54" t="s">
        <v>245</v>
      </c>
      <c r="B156" s="55" t="s">
        <v>151</v>
      </c>
      <c r="C156" s="55">
        <v>2</v>
      </c>
      <c r="D156" s="56">
        <v>6</v>
      </c>
      <c r="E156" s="57">
        <f>12/D156*C156</f>
        <v>4</v>
      </c>
      <c r="F156" s="124">
        <v>51.4</v>
      </c>
      <c r="G156" s="58">
        <f>E156*F156</f>
        <v>205.6</v>
      </c>
    </row>
    <row r="157" spans="1:7" s="48" customFormat="1" ht="25" x14ac:dyDescent="0.25">
      <c r="A157" s="132" t="s">
        <v>295</v>
      </c>
      <c r="B157" s="55" t="s">
        <v>239</v>
      </c>
      <c r="C157" s="55">
        <v>2</v>
      </c>
      <c r="D157" s="137">
        <v>6</v>
      </c>
      <c r="E157" s="57">
        <f>12/D157*C157</f>
        <v>4</v>
      </c>
      <c r="F157" s="124">
        <v>16.98</v>
      </c>
      <c r="G157" s="58">
        <f t="shared" ref="G157" si="47">E157*F157</f>
        <v>67.92</v>
      </c>
    </row>
    <row r="158" spans="1:7" s="48" customFormat="1" ht="37.5" x14ac:dyDescent="0.25">
      <c r="A158" s="54" t="s">
        <v>242</v>
      </c>
      <c r="B158" s="55" t="s">
        <v>239</v>
      </c>
      <c r="C158" s="55">
        <v>1</v>
      </c>
      <c r="D158" s="56">
        <v>12</v>
      </c>
      <c r="E158" s="57">
        <f t="shared" ref="E158" si="48">12/D158*C158</f>
        <v>1</v>
      </c>
      <c r="F158" s="124">
        <v>16.420000000000002</v>
      </c>
      <c r="G158" s="58">
        <f t="shared" ref="G158" si="49">E158*F158</f>
        <v>16.420000000000002</v>
      </c>
    </row>
    <row r="159" spans="1:7" s="48" customFormat="1" ht="37.5" x14ac:dyDescent="0.25">
      <c r="A159" s="54" t="s">
        <v>241</v>
      </c>
      <c r="B159" s="55" t="s">
        <v>239</v>
      </c>
      <c r="C159" s="55">
        <v>1</v>
      </c>
      <c r="D159" s="56">
        <v>60</v>
      </c>
      <c r="E159" s="57">
        <f>12/D159*C159</f>
        <v>0.2</v>
      </c>
      <c r="F159" s="124">
        <v>124.78</v>
      </c>
      <c r="G159" s="58">
        <f>E159*F159</f>
        <v>24.956000000000003</v>
      </c>
    </row>
    <row r="160" spans="1:7" s="48" customFormat="1" ht="37.5" x14ac:dyDescent="0.25">
      <c r="A160" s="54" t="s">
        <v>243</v>
      </c>
      <c r="B160" s="55" t="s">
        <v>151</v>
      </c>
      <c r="C160" s="55">
        <v>2</v>
      </c>
      <c r="D160" s="56">
        <v>6</v>
      </c>
      <c r="E160" s="57">
        <f>12/D160*C160</f>
        <v>4</v>
      </c>
      <c r="F160" s="124">
        <v>3.53</v>
      </c>
      <c r="G160" s="58">
        <f>E160*F160</f>
        <v>14.12</v>
      </c>
    </row>
    <row r="161" spans="1:7" s="48" customFormat="1" ht="37.5" x14ac:dyDescent="0.25">
      <c r="A161" s="54" t="s">
        <v>244</v>
      </c>
      <c r="B161" s="55" t="s">
        <v>151</v>
      </c>
      <c r="C161" s="55">
        <v>2</v>
      </c>
      <c r="D161" s="56">
        <v>6</v>
      </c>
      <c r="E161" s="57">
        <f>12/D161*C161</f>
        <v>4</v>
      </c>
      <c r="F161" s="124">
        <v>11.57</v>
      </c>
      <c r="G161" s="58">
        <f>E161*F161</f>
        <v>46.28</v>
      </c>
    </row>
    <row r="162" spans="1:7" s="48" customFormat="1" ht="37.5" x14ac:dyDescent="0.25">
      <c r="A162" s="54" t="s">
        <v>268</v>
      </c>
      <c r="B162" s="55" t="s">
        <v>151</v>
      </c>
      <c r="C162" s="55">
        <v>2</v>
      </c>
      <c r="D162" s="56">
        <v>6</v>
      </c>
      <c r="E162" s="57">
        <f t="shared" ref="E162" si="50">12/D162*C162</f>
        <v>4</v>
      </c>
      <c r="F162" s="124">
        <v>11.57</v>
      </c>
      <c r="G162" s="58">
        <f t="shared" ref="G162" si="51">E162*F162</f>
        <v>46.28</v>
      </c>
    </row>
    <row r="163" spans="1:7" s="48" customFormat="1" ht="25" x14ac:dyDescent="0.25">
      <c r="A163" s="54" t="s">
        <v>240</v>
      </c>
      <c r="B163" s="55" t="s">
        <v>239</v>
      </c>
      <c r="C163" s="55">
        <v>6</v>
      </c>
      <c r="D163" s="56">
        <v>6</v>
      </c>
      <c r="E163" s="57">
        <f>12/D163*C163</f>
        <v>12</v>
      </c>
      <c r="F163" s="124">
        <v>2.0499999999999998</v>
      </c>
      <c r="G163" s="58">
        <f>E163*F163</f>
        <v>24.599999999999998</v>
      </c>
    </row>
    <row r="164" spans="1:7" s="48" customFormat="1" ht="37.5" x14ac:dyDescent="0.25">
      <c r="A164" s="54" t="s">
        <v>238</v>
      </c>
      <c r="B164" s="55" t="s">
        <v>239</v>
      </c>
      <c r="C164" s="55">
        <v>2</v>
      </c>
      <c r="D164" s="56">
        <v>6</v>
      </c>
      <c r="E164" s="57">
        <f t="shared" ref="E164:E166" si="52">12/D164*C164</f>
        <v>4</v>
      </c>
      <c r="F164" s="124">
        <v>3.61</v>
      </c>
      <c r="G164" s="58">
        <f t="shared" ref="G164:G166" si="53">E164*F164</f>
        <v>14.44</v>
      </c>
    </row>
    <row r="165" spans="1:7" s="48" customFormat="1" ht="25" x14ac:dyDescent="0.25">
      <c r="A165" s="54" t="s">
        <v>246</v>
      </c>
      <c r="B165" s="55" t="s">
        <v>151</v>
      </c>
      <c r="C165" s="55">
        <v>2</v>
      </c>
      <c r="D165" s="56">
        <v>6</v>
      </c>
      <c r="E165" s="57">
        <f t="shared" si="52"/>
        <v>4</v>
      </c>
      <c r="F165" s="124">
        <v>1.1499999999999999</v>
      </c>
      <c r="G165" s="58">
        <f t="shared" si="53"/>
        <v>4.5999999999999996</v>
      </c>
    </row>
    <row r="166" spans="1:7" s="48" customFormat="1" x14ac:dyDescent="0.25">
      <c r="A166" s="132" t="s">
        <v>267</v>
      </c>
      <c r="B166" s="55" t="s">
        <v>239</v>
      </c>
      <c r="C166" s="122">
        <v>2</v>
      </c>
      <c r="D166" s="133">
        <v>12</v>
      </c>
      <c r="E166" s="57">
        <f t="shared" si="52"/>
        <v>2</v>
      </c>
      <c r="F166" s="125">
        <v>7.32</v>
      </c>
      <c r="G166" s="135">
        <f t="shared" si="53"/>
        <v>14.64</v>
      </c>
    </row>
    <row r="167" spans="1:7" s="48" customFormat="1" ht="13" x14ac:dyDescent="0.25">
      <c r="A167" s="225" t="s">
        <v>272</v>
      </c>
      <c r="B167" s="225"/>
      <c r="C167" s="225"/>
      <c r="D167" s="225"/>
      <c r="E167" s="225"/>
      <c r="F167" s="225"/>
      <c r="G167" s="59">
        <f>SUM(G156:G166)</f>
        <v>479.85600000000005</v>
      </c>
    </row>
    <row r="168" spans="1:7" s="48" customFormat="1" ht="13" x14ac:dyDescent="0.25">
      <c r="A168" s="225" t="s">
        <v>273</v>
      </c>
      <c r="B168" s="225"/>
      <c r="C168" s="225"/>
      <c r="D168" s="225"/>
      <c r="E168" s="225"/>
      <c r="F168" s="225"/>
      <c r="G168" s="59">
        <f>G167/12</f>
        <v>39.988000000000007</v>
      </c>
    </row>
    <row r="169" spans="1:7" s="48" customFormat="1" x14ac:dyDescent="0.25">
      <c r="B169" s="49"/>
      <c r="C169" s="49"/>
      <c r="D169" s="49"/>
      <c r="E169" s="50"/>
      <c r="F169" s="50"/>
    </row>
    <row r="170" spans="1:7" s="48" customFormat="1" ht="26" x14ac:dyDescent="0.25">
      <c r="A170" s="60" t="s">
        <v>274</v>
      </c>
      <c r="B170" s="52" t="s">
        <v>140</v>
      </c>
      <c r="C170" s="52" t="s">
        <v>143</v>
      </c>
      <c r="D170" s="53" t="s">
        <v>144</v>
      </c>
      <c r="E170" s="53" t="s">
        <v>145</v>
      </c>
      <c r="F170" s="129"/>
      <c r="G170" s="129"/>
    </row>
    <row r="171" spans="1:7" s="48" customFormat="1" ht="37.5" x14ac:dyDescent="0.25">
      <c r="A171" s="151" t="s">
        <v>255</v>
      </c>
      <c r="B171" s="55" t="s">
        <v>239</v>
      </c>
      <c r="C171" s="61">
        <v>2</v>
      </c>
      <c r="D171" s="124">
        <v>42.61</v>
      </c>
      <c r="E171" s="62">
        <f>C171*D171</f>
        <v>85.22</v>
      </c>
      <c r="F171" s="129"/>
      <c r="G171" s="129"/>
    </row>
    <row r="172" spans="1:7" s="48" customFormat="1" x14ac:dyDescent="0.25">
      <c r="A172" s="151" t="s">
        <v>253</v>
      </c>
      <c r="B172" s="55" t="s">
        <v>239</v>
      </c>
      <c r="C172" s="61">
        <v>4</v>
      </c>
      <c r="D172" s="124">
        <v>10.24</v>
      </c>
      <c r="E172" s="62">
        <f t="shared" ref="E172:E173" si="54">C172*D172</f>
        <v>40.96</v>
      </c>
    </row>
    <row r="173" spans="1:7" s="48" customFormat="1" x14ac:dyDescent="0.25">
      <c r="A173" s="151" t="s">
        <v>254</v>
      </c>
      <c r="B173" s="55" t="s">
        <v>239</v>
      </c>
      <c r="C173" s="61">
        <v>4</v>
      </c>
      <c r="D173" s="124">
        <v>10.86</v>
      </c>
      <c r="E173" s="62">
        <f t="shared" si="54"/>
        <v>43.44</v>
      </c>
    </row>
    <row r="174" spans="1:7" s="48" customFormat="1" ht="25" x14ac:dyDescent="0.25">
      <c r="A174" s="152" t="s">
        <v>256</v>
      </c>
      <c r="B174" s="122" t="s">
        <v>239</v>
      </c>
      <c r="C174" s="123">
        <v>6</v>
      </c>
      <c r="D174" s="125">
        <v>19.96</v>
      </c>
      <c r="E174" s="62">
        <f t="shared" ref="E174:E176" si="55">C174*D174</f>
        <v>119.76</v>
      </c>
    </row>
    <row r="175" spans="1:7" s="48" customFormat="1" ht="25" x14ac:dyDescent="0.25">
      <c r="A175" s="153" t="s">
        <v>277</v>
      </c>
      <c r="B175" s="55" t="s">
        <v>239</v>
      </c>
      <c r="C175" s="136">
        <v>2</v>
      </c>
      <c r="D175" s="124">
        <v>34.93</v>
      </c>
      <c r="E175" s="62">
        <f t="shared" si="55"/>
        <v>69.86</v>
      </c>
    </row>
    <row r="176" spans="1:7" s="48" customFormat="1" ht="50" x14ac:dyDescent="0.25">
      <c r="A176" s="151" t="s">
        <v>257</v>
      </c>
      <c r="B176" s="121" t="s">
        <v>239</v>
      </c>
      <c r="C176" s="136">
        <v>1</v>
      </c>
      <c r="D176" s="124">
        <v>130.96</v>
      </c>
      <c r="E176" s="62">
        <f t="shared" si="55"/>
        <v>130.96</v>
      </c>
    </row>
    <row r="177" spans="1:8" s="48" customFormat="1" ht="13" x14ac:dyDescent="0.25">
      <c r="A177" s="235" t="s">
        <v>275</v>
      </c>
      <c r="B177" s="235"/>
      <c r="C177" s="235"/>
      <c r="D177" s="235"/>
      <c r="E177" s="63">
        <f>SUM(E171:E176)</f>
        <v>490.20000000000005</v>
      </c>
    </row>
    <row r="178" spans="1:8" s="48" customFormat="1" ht="13" x14ac:dyDescent="0.25">
      <c r="A178" s="225" t="s">
        <v>276</v>
      </c>
      <c r="B178" s="225"/>
      <c r="C178" s="225"/>
      <c r="D178" s="225"/>
      <c r="E178" s="64">
        <f>E177/12</f>
        <v>40.85</v>
      </c>
      <c r="F178" s="50"/>
    </row>
    <row r="180" spans="1:8" ht="19" x14ac:dyDescent="0.25">
      <c r="A180" s="106" t="s">
        <v>154</v>
      </c>
      <c r="B180" s="236" t="s">
        <v>155</v>
      </c>
      <c r="C180" s="236"/>
      <c r="D180" s="236" t="s">
        <v>156</v>
      </c>
      <c r="E180" s="236"/>
      <c r="F180" s="233" t="s">
        <v>157</v>
      </c>
      <c r="G180" s="233"/>
    </row>
    <row r="181" spans="1:8" ht="38.9" customHeight="1" x14ac:dyDescent="0.25">
      <c r="A181" s="59" t="s">
        <v>139</v>
      </c>
      <c r="B181" s="59"/>
      <c r="C181" s="65">
        <f>G3</f>
        <v>253</v>
      </c>
      <c r="D181" s="224">
        <f>C181/12</f>
        <v>21.083333333333332</v>
      </c>
      <c r="E181" s="224"/>
      <c r="F181" s="231">
        <f>D181/G207</f>
        <v>2.1083333333333334</v>
      </c>
      <c r="G181" s="231"/>
    </row>
    <row r="182" spans="1:8" ht="32.5" customHeight="1" x14ac:dyDescent="0.25">
      <c r="A182" s="227"/>
      <c r="B182" s="227"/>
      <c r="C182" s="227"/>
      <c r="D182" s="227"/>
      <c r="E182" s="227"/>
      <c r="F182" s="234"/>
      <c r="G182" s="234"/>
      <c r="H182" s="66"/>
    </row>
    <row r="183" spans="1:8" ht="37.5" customHeight="1" x14ac:dyDescent="0.25">
      <c r="A183" s="67" t="s">
        <v>158</v>
      </c>
      <c r="B183" s="230" t="s">
        <v>155</v>
      </c>
      <c r="C183" s="230"/>
      <c r="D183" s="230" t="s">
        <v>156</v>
      </c>
      <c r="E183" s="230"/>
      <c r="F183" s="231"/>
      <c r="G183" s="231"/>
      <c r="H183" s="66"/>
    </row>
    <row r="184" spans="1:8" ht="13" x14ac:dyDescent="0.25">
      <c r="A184" s="68" t="s">
        <v>159</v>
      </c>
      <c r="B184" s="69"/>
      <c r="C184" s="69">
        <f>E27</f>
        <v>2041.78</v>
      </c>
      <c r="D184" s="224">
        <f>C184/12</f>
        <v>170.14833333333334</v>
      </c>
      <c r="E184" s="224"/>
      <c r="F184" s="107"/>
      <c r="G184" s="70">
        <f t="shared" ref="G184:G191" si="56">D184</f>
        <v>170.14833333333334</v>
      </c>
      <c r="H184" s="66"/>
    </row>
    <row r="185" spans="1:8" ht="13" x14ac:dyDescent="0.25">
      <c r="A185" s="68" t="s">
        <v>159</v>
      </c>
      <c r="B185" s="69"/>
      <c r="C185" s="69">
        <f>E27</f>
        <v>2041.78</v>
      </c>
      <c r="D185" s="224">
        <f t="shared" ref="D185" si="57">C185/12</f>
        <v>170.14833333333334</v>
      </c>
      <c r="E185" s="224"/>
      <c r="F185" s="131"/>
      <c r="G185" s="70">
        <f t="shared" ref="G185" si="58">D185</f>
        <v>170.14833333333334</v>
      </c>
      <c r="H185" s="66"/>
    </row>
    <row r="186" spans="1:8" ht="13" x14ac:dyDescent="0.25">
      <c r="A186" s="68" t="s">
        <v>160</v>
      </c>
      <c r="B186" s="69"/>
      <c r="C186" s="69">
        <f>E52</f>
        <v>490.20000000000005</v>
      </c>
      <c r="D186" s="224">
        <f t="shared" ref="D186:D191" si="59">C186/12</f>
        <v>40.85</v>
      </c>
      <c r="E186" s="224"/>
      <c r="F186" s="107"/>
      <c r="G186" s="70">
        <f t="shared" si="56"/>
        <v>40.85</v>
      </c>
      <c r="H186" s="66"/>
    </row>
    <row r="187" spans="1:8" ht="13" x14ac:dyDescent="0.25">
      <c r="A187" s="68" t="s">
        <v>224</v>
      </c>
      <c r="B187" s="69"/>
      <c r="C187" s="69">
        <f>E77</f>
        <v>490.20000000000005</v>
      </c>
      <c r="D187" s="224">
        <f t="shared" si="59"/>
        <v>40.85</v>
      </c>
      <c r="E187" s="224"/>
      <c r="F187" s="107"/>
      <c r="G187" s="70">
        <f t="shared" si="56"/>
        <v>40.85</v>
      </c>
      <c r="H187" s="66"/>
    </row>
    <row r="188" spans="1:8" ht="13" x14ac:dyDescent="0.25">
      <c r="A188" s="68" t="s">
        <v>259</v>
      </c>
      <c r="B188" s="69"/>
      <c r="C188" s="69">
        <f>E101</f>
        <v>490.20000000000005</v>
      </c>
      <c r="D188" s="224">
        <f t="shared" si="59"/>
        <v>40.85</v>
      </c>
      <c r="E188" s="224"/>
      <c r="F188" s="107"/>
      <c r="G188" s="70">
        <f t="shared" si="56"/>
        <v>40.85</v>
      </c>
      <c r="H188" s="66"/>
    </row>
    <row r="189" spans="1:8" ht="13" x14ac:dyDescent="0.25">
      <c r="A189" s="68" t="s">
        <v>230</v>
      </c>
      <c r="B189" s="69"/>
      <c r="C189" s="69">
        <f>E127</f>
        <v>490.20000000000005</v>
      </c>
      <c r="D189" s="224">
        <f t="shared" si="59"/>
        <v>40.85</v>
      </c>
      <c r="E189" s="224"/>
      <c r="F189" s="107"/>
      <c r="G189" s="70">
        <f t="shared" si="56"/>
        <v>40.85</v>
      </c>
      <c r="H189" s="66"/>
    </row>
    <row r="190" spans="1:8" ht="13" x14ac:dyDescent="0.25">
      <c r="A190" s="68" t="s">
        <v>221</v>
      </c>
      <c r="B190" s="69"/>
      <c r="C190" s="69">
        <f>E152</f>
        <v>490.20000000000005</v>
      </c>
      <c r="D190" s="224">
        <f t="shared" si="59"/>
        <v>40.85</v>
      </c>
      <c r="E190" s="224"/>
      <c r="F190" s="107"/>
      <c r="G190" s="70">
        <f t="shared" si="56"/>
        <v>40.85</v>
      </c>
      <c r="H190" s="66"/>
    </row>
    <row r="191" spans="1:8" ht="13" x14ac:dyDescent="0.25">
      <c r="A191" s="68" t="s">
        <v>20</v>
      </c>
      <c r="B191" s="69"/>
      <c r="C191" s="69">
        <f>E177</f>
        <v>490.20000000000005</v>
      </c>
      <c r="D191" s="224">
        <f t="shared" si="59"/>
        <v>40.85</v>
      </c>
      <c r="E191" s="224"/>
      <c r="F191" s="107"/>
      <c r="G191" s="70">
        <f t="shared" si="56"/>
        <v>40.85</v>
      </c>
      <c r="H191" s="66"/>
    </row>
    <row r="192" spans="1:8" ht="13" x14ac:dyDescent="0.25">
      <c r="A192" s="227"/>
      <c r="B192" s="227"/>
      <c r="C192" s="227"/>
      <c r="D192" s="227"/>
      <c r="E192" s="227"/>
      <c r="F192" s="228"/>
      <c r="G192" s="228"/>
      <c r="H192" s="66"/>
    </row>
    <row r="193" spans="1:8" ht="13" x14ac:dyDescent="0.25">
      <c r="A193" s="67" t="s">
        <v>237</v>
      </c>
      <c r="B193" s="230" t="s">
        <v>155</v>
      </c>
      <c r="C193" s="230"/>
      <c r="D193" s="230" t="s">
        <v>156</v>
      </c>
      <c r="E193" s="230"/>
      <c r="F193" s="231"/>
      <c r="G193" s="231"/>
      <c r="H193" s="66"/>
    </row>
    <row r="194" spans="1:8" ht="13" x14ac:dyDescent="0.25">
      <c r="A194" s="68" t="s">
        <v>312</v>
      </c>
      <c r="B194" s="69"/>
      <c r="C194" s="69">
        <f>G18</f>
        <v>479.85600000000005</v>
      </c>
      <c r="D194" s="224">
        <f t="shared" ref="D194:D203" si="60">C194/12</f>
        <v>39.988000000000007</v>
      </c>
      <c r="E194" s="224"/>
      <c r="F194" s="109"/>
      <c r="G194" s="70">
        <f t="shared" ref="G194" si="61">D194</f>
        <v>39.988000000000007</v>
      </c>
      <c r="H194" s="66"/>
    </row>
    <row r="195" spans="1:8" ht="13" x14ac:dyDescent="0.25">
      <c r="A195" s="68" t="s">
        <v>312</v>
      </c>
      <c r="B195" s="69"/>
      <c r="C195" s="69">
        <f>G18</f>
        <v>479.85600000000005</v>
      </c>
      <c r="D195" s="224">
        <f t="shared" ref="D195" si="62">C195/12</f>
        <v>39.988000000000007</v>
      </c>
      <c r="E195" s="224"/>
      <c r="F195" s="131"/>
      <c r="G195" s="70">
        <f t="shared" ref="G195:G203" si="63">D195</f>
        <v>39.988000000000007</v>
      </c>
      <c r="H195" s="66"/>
    </row>
    <row r="196" spans="1:8" ht="13" x14ac:dyDescent="0.25">
      <c r="A196" s="68" t="s">
        <v>308</v>
      </c>
      <c r="B196" s="69"/>
      <c r="C196" s="69">
        <f>G18</f>
        <v>479.85600000000005</v>
      </c>
      <c r="D196" s="224">
        <f t="shared" ref="D196" si="64">C196/12</f>
        <v>39.988000000000007</v>
      </c>
      <c r="E196" s="224"/>
      <c r="F196" s="159"/>
      <c r="G196" s="70">
        <f t="shared" si="63"/>
        <v>39.988000000000007</v>
      </c>
      <c r="H196" s="66"/>
    </row>
    <row r="197" spans="1:8" ht="13" x14ac:dyDescent="0.25">
      <c r="A197" s="68" t="s">
        <v>313</v>
      </c>
      <c r="B197" s="69"/>
      <c r="C197" s="69">
        <f>G42</f>
        <v>479.85600000000005</v>
      </c>
      <c r="D197" s="224">
        <f t="shared" si="60"/>
        <v>39.988000000000007</v>
      </c>
      <c r="E197" s="224"/>
      <c r="F197" s="109"/>
      <c r="G197" s="70">
        <f t="shared" si="63"/>
        <v>39.988000000000007</v>
      </c>
      <c r="H197" s="66"/>
    </row>
    <row r="198" spans="1:8" ht="13" x14ac:dyDescent="0.25">
      <c r="A198" s="68" t="s">
        <v>309</v>
      </c>
      <c r="B198" s="69"/>
      <c r="C198" s="69">
        <f>G42</f>
        <v>479.85600000000005</v>
      </c>
      <c r="D198" s="224">
        <f t="shared" ref="D198" si="65">C198/12</f>
        <v>39.988000000000007</v>
      </c>
      <c r="E198" s="224"/>
      <c r="F198" s="159"/>
      <c r="G198" s="70">
        <f t="shared" si="63"/>
        <v>39.988000000000007</v>
      </c>
      <c r="H198" s="66"/>
    </row>
    <row r="199" spans="1:8" ht="13" x14ac:dyDescent="0.25">
      <c r="A199" s="68" t="s">
        <v>224</v>
      </c>
      <c r="B199" s="69"/>
      <c r="C199" s="69">
        <f>G67</f>
        <v>479.85600000000005</v>
      </c>
      <c r="D199" s="224">
        <f t="shared" si="60"/>
        <v>39.988000000000007</v>
      </c>
      <c r="E199" s="224"/>
      <c r="F199" s="109"/>
      <c r="G199" s="70">
        <f t="shared" si="63"/>
        <v>39.988000000000007</v>
      </c>
      <c r="H199" s="66"/>
    </row>
    <row r="200" spans="1:8" ht="13" x14ac:dyDescent="0.25">
      <c r="A200" s="68" t="s">
        <v>259</v>
      </c>
      <c r="B200" s="69"/>
      <c r="C200" s="69">
        <f>G91</f>
        <v>433.57600000000008</v>
      </c>
      <c r="D200" s="224">
        <f t="shared" si="60"/>
        <v>36.131333333333338</v>
      </c>
      <c r="E200" s="224"/>
      <c r="F200" s="109"/>
      <c r="G200" s="70">
        <f t="shared" si="63"/>
        <v>36.131333333333338</v>
      </c>
      <c r="H200" s="66"/>
    </row>
    <row r="201" spans="1:8" ht="13" x14ac:dyDescent="0.25">
      <c r="A201" s="68" t="s">
        <v>230</v>
      </c>
      <c r="B201" s="69"/>
      <c r="C201" s="69">
        <f>G117</f>
        <v>614.55000000000007</v>
      </c>
      <c r="D201" s="224">
        <f t="shared" si="60"/>
        <v>51.212500000000006</v>
      </c>
      <c r="E201" s="224"/>
      <c r="F201" s="109"/>
      <c r="G201" s="70">
        <f t="shared" si="63"/>
        <v>51.212500000000006</v>
      </c>
      <c r="H201" s="66"/>
    </row>
    <row r="202" spans="1:8" ht="13" x14ac:dyDescent="0.25">
      <c r="A202" s="68" t="s">
        <v>221</v>
      </c>
      <c r="B202" s="69"/>
      <c r="C202" s="69">
        <f>G142</f>
        <v>543.6160000000001</v>
      </c>
      <c r="D202" s="224">
        <f t="shared" si="60"/>
        <v>45.301333333333339</v>
      </c>
      <c r="E202" s="224"/>
      <c r="F202" s="109"/>
      <c r="G202" s="70">
        <f t="shared" si="63"/>
        <v>45.301333333333339</v>
      </c>
      <c r="H202" s="66"/>
    </row>
    <row r="203" spans="1:8" ht="13" x14ac:dyDescent="0.25">
      <c r="A203" s="68" t="s">
        <v>20</v>
      </c>
      <c r="B203" s="69"/>
      <c r="C203" s="69">
        <f>G167</f>
        <v>479.85600000000005</v>
      </c>
      <c r="D203" s="224">
        <f t="shared" si="60"/>
        <v>39.988000000000007</v>
      </c>
      <c r="E203" s="224"/>
      <c r="F203" s="109"/>
      <c r="G203" s="70">
        <f t="shared" si="63"/>
        <v>39.988000000000007</v>
      </c>
      <c r="H203" s="66"/>
    </row>
    <row r="204" spans="1:8" ht="13" x14ac:dyDescent="0.25">
      <c r="A204" s="227"/>
      <c r="B204" s="227"/>
      <c r="C204" s="227"/>
      <c r="D204" s="227"/>
      <c r="E204" s="227"/>
      <c r="F204" s="228"/>
      <c r="G204" s="228"/>
      <c r="H204" s="66"/>
    </row>
    <row r="205" spans="1:8" ht="13" x14ac:dyDescent="0.25">
      <c r="A205" s="59" t="s">
        <v>161</v>
      </c>
      <c r="B205" s="229">
        <f>SUM((C181,(C184:C191,C194:C203)))</f>
        <v>12228.493999999997</v>
      </c>
      <c r="C205" s="229"/>
      <c r="D205" s="229">
        <f>B205/12</f>
        <v>1019.0411666666664</v>
      </c>
      <c r="E205" s="229"/>
      <c r="F205" s="59"/>
      <c r="G205" s="144">
        <f>SUM((F181,G184:G191,G194:G203))</f>
        <v>1000.0661666666672</v>
      </c>
      <c r="H205" s="66"/>
    </row>
    <row r="206" spans="1:8" ht="13" x14ac:dyDescent="0.25">
      <c r="A206" s="71"/>
      <c r="B206" s="72"/>
      <c r="C206" s="72"/>
      <c r="D206" s="72"/>
      <c r="E206" s="72"/>
      <c r="H206" s="66"/>
    </row>
    <row r="207" spans="1:8" ht="19" x14ac:dyDescent="0.25">
      <c r="A207" s="232" t="s">
        <v>162</v>
      </c>
      <c r="B207" s="232"/>
      <c r="C207" s="232"/>
      <c r="D207" s="232"/>
      <c r="E207" s="232"/>
      <c r="F207" s="232"/>
      <c r="G207" s="73">
        <v>10</v>
      </c>
    </row>
    <row r="208" spans="1:8" ht="31.4" customHeight="1" x14ac:dyDescent="0.25">
      <c r="A208" s="226" t="s">
        <v>163</v>
      </c>
      <c r="B208" s="226"/>
      <c r="C208" s="226"/>
      <c r="D208" s="226"/>
      <c r="E208" s="226"/>
      <c r="F208" s="226"/>
      <c r="G208" s="226"/>
    </row>
    <row r="219" spans="9:9" x14ac:dyDescent="0.25">
      <c r="I219" s="74"/>
    </row>
    <row r="221" spans="9:9" x14ac:dyDescent="0.25">
      <c r="I221" s="74"/>
    </row>
    <row r="225" spans="9:9" x14ac:dyDescent="0.25">
      <c r="I225" s="74"/>
    </row>
  </sheetData>
  <mergeCells count="69">
    <mergeCell ref="A77:D77"/>
    <mergeCell ref="A67:F67"/>
    <mergeCell ref="A68:F68"/>
    <mergeCell ref="A91:F91"/>
    <mergeCell ref="A118:F118"/>
    <mergeCell ref="A92:F92"/>
    <mergeCell ref="A117:F117"/>
    <mergeCell ref="A3:F3"/>
    <mergeCell ref="A4:F4"/>
    <mergeCell ref="A27:D27"/>
    <mergeCell ref="A28:D28"/>
    <mergeCell ref="A52:D52"/>
    <mergeCell ref="A18:F18"/>
    <mergeCell ref="A19:F19"/>
    <mergeCell ref="A42:F42"/>
    <mergeCell ref="A43:F43"/>
    <mergeCell ref="A78:D78"/>
    <mergeCell ref="A101:D101"/>
    <mergeCell ref="A102:D102"/>
    <mergeCell ref="A53:D53"/>
    <mergeCell ref="A177:D177"/>
    <mergeCell ref="A178:D178"/>
    <mergeCell ref="B180:C180"/>
    <mergeCell ref="D180:E180"/>
    <mergeCell ref="A127:D127"/>
    <mergeCell ref="A128:D128"/>
    <mergeCell ref="A208:G208"/>
    <mergeCell ref="D191:E191"/>
    <mergeCell ref="A204:E204"/>
    <mergeCell ref="F204:G204"/>
    <mergeCell ref="B205:C205"/>
    <mergeCell ref="D205:E205"/>
    <mergeCell ref="A192:E192"/>
    <mergeCell ref="F192:G192"/>
    <mergeCell ref="B193:C193"/>
    <mergeCell ref="D193:E193"/>
    <mergeCell ref="F193:G193"/>
    <mergeCell ref="D194:E194"/>
    <mergeCell ref="D197:E197"/>
    <mergeCell ref="A207:F207"/>
    <mergeCell ref="D203:E203"/>
    <mergeCell ref="D195:E195"/>
    <mergeCell ref="A142:F142"/>
    <mergeCell ref="A143:F143"/>
    <mergeCell ref="A167:F167"/>
    <mergeCell ref="A168:F168"/>
    <mergeCell ref="D185:E185"/>
    <mergeCell ref="B183:C183"/>
    <mergeCell ref="D183:E183"/>
    <mergeCell ref="F183:G183"/>
    <mergeCell ref="D184:E184"/>
    <mergeCell ref="F180:G180"/>
    <mergeCell ref="D181:E181"/>
    <mergeCell ref="F181:G181"/>
    <mergeCell ref="A182:E182"/>
    <mergeCell ref="F182:G182"/>
    <mergeCell ref="A152:D152"/>
    <mergeCell ref="A153:D153"/>
    <mergeCell ref="D200:E200"/>
    <mergeCell ref="D201:E201"/>
    <mergeCell ref="D202:E202"/>
    <mergeCell ref="D199:E199"/>
    <mergeCell ref="D186:E186"/>
    <mergeCell ref="D187:E187"/>
    <mergeCell ref="D188:E188"/>
    <mergeCell ref="D189:E189"/>
    <mergeCell ref="D196:E196"/>
    <mergeCell ref="D198:E198"/>
    <mergeCell ref="D190:E190"/>
  </mergeCells>
  <pageMargins left="0.78749999999999998" right="0.78749999999999998" top="1.05277777777778" bottom="1.05277777777778" header="0.78749999999999998" footer="0.78749999999999998"/>
  <pageSetup paperSize="9" scale="68" firstPageNumber="0" fitToHeight="0" orientation="portrait" horizontalDpi="300" verticalDpi="300" r:id="rId1"/>
  <headerFooter>
    <oddHeader>&amp;C&amp;"Times New Roman,Normal"&amp;12&amp;A</oddHeader>
    <oddFooter>&amp;C&amp;"Times New Roman,Normal"&amp;12Página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2060"/>
    <pageSetUpPr fitToPage="1"/>
  </sheetPr>
  <dimension ref="A3:I129"/>
  <sheetViews>
    <sheetView tabSelected="1" view="pageBreakPreview" topLeftCell="A13" zoomScaleNormal="100" zoomScaleSheetLayoutView="100" zoomScalePageLayoutView="118" workbookViewId="0">
      <selection activeCell="A5" sqref="A5:I5"/>
    </sheetView>
  </sheetViews>
  <sheetFormatPr defaultRowHeight="12.5" x14ac:dyDescent="0.25"/>
  <cols>
    <col min="1" max="1" width="5.1796875" customWidth="1"/>
    <col min="2" max="2" width="17.1796875" customWidth="1"/>
    <col min="3" max="3" width="16.6328125" customWidth="1"/>
    <col min="4" max="4" width="12.1796875" customWidth="1"/>
    <col min="5" max="5" width="20.26953125" customWidth="1"/>
    <col min="6" max="6" width="11.6328125" customWidth="1"/>
    <col min="7" max="7" width="22.54296875" customWidth="1"/>
    <col min="8" max="8" width="8.7265625" hidden="1" customWidth="1"/>
    <col min="9" max="9" width="20.36328125" customWidth="1"/>
    <col min="10" max="1024" width="8.7265625" customWidth="1"/>
  </cols>
  <sheetData>
    <row r="3" spans="1:9" ht="10.5" customHeight="1" thickBot="1" x14ac:dyDescent="0.3"/>
    <row r="4" spans="1:9" ht="18" customHeight="1" x14ac:dyDescent="0.25">
      <c r="A4" s="259" t="s">
        <v>231</v>
      </c>
      <c r="B4" s="260"/>
      <c r="C4" s="260"/>
      <c r="D4" s="260"/>
      <c r="E4" s="260"/>
      <c r="F4" s="260"/>
      <c r="G4" s="260"/>
      <c r="H4" s="260"/>
      <c r="I4" s="261"/>
    </row>
    <row r="5" spans="1:9" ht="52.5" customHeight="1" x14ac:dyDescent="0.25">
      <c r="A5" s="256" t="s">
        <v>315</v>
      </c>
      <c r="B5" s="257"/>
      <c r="C5" s="257"/>
      <c r="D5" s="257"/>
      <c r="E5" s="257"/>
      <c r="F5" s="257"/>
      <c r="G5" s="257"/>
      <c r="H5" s="257"/>
      <c r="I5" s="258"/>
    </row>
    <row r="6" spans="1:9" ht="12.75" customHeight="1" x14ac:dyDescent="0.25">
      <c r="A6" s="253" t="s">
        <v>0</v>
      </c>
      <c r="B6" s="254"/>
      <c r="C6" s="254"/>
      <c r="D6" s="254"/>
      <c r="E6" s="254"/>
      <c r="F6" s="255" t="s">
        <v>182</v>
      </c>
      <c r="G6" s="255"/>
      <c r="H6" s="255"/>
      <c r="I6" s="160"/>
    </row>
    <row r="7" spans="1:9" ht="12.75" customHeight="1" x14ac:dyDescent="0.25">
      <c r="A7" s="251" t="s">
        <v>1</v>
      </c>
      <c r="B7" s="174"/>
      <c r="C7" s="174"/>
      <c r="D7" s="174"/>
      <c r="E7" s="174"/>
      <c r="F7" s="175"/>
      <c r="G7" s="175"/>
      <c r="H7" s="161"/>
      <c r="I7" s="160"/>
    </row>
    <row r="8" spans="1:9" ht="12.75" customHeight="1" x14ac:dyDescent="0.25">
      <c r="A8" s="251" t="s">
        <v>2</v>
      </c>
      <c r="B8" s="174"/>
      <c r="C8" s="174"/>
      <c r="D8" s="174"/>
      <c r="E8" s="174"/>
      <c r="F8" s="174"/>
      <c r="G8" s="174"/>
      <c r="H8" s="161"/>
      <c r="I8" s="160"/>
    </row>
    <row r="9" spans="1:9" ht="15" customHeight="1" x14ac:dyDescent="0.25">
      <c r="A9" s="252" t="s">
        <v>3</v>
      </c>
      <c r="B9" s="179"/>
      <c r="C9" s="179"/>
      <c r="D9" s="179"/>
      <c r="E9" s="179"/>
      <c r="F9" s="179"/>
      <c r="G9" s="179"/>
      <c r="H9" s="161"/>
      <c r="I9" s="160"/>
    </row>
    <row r="10" spans="1:9" ht="12.75" customHeight="1" x14ac:dyDescent="0.25">
      <c r="A10" s="162" t="s">
        <v>4</v>
      </c>
      <c r="B10" s="174" t="s">
        <v>5</v>
      </c>
      <c r="C10" s="174"/>
      <c r="D10" s="174"/>
      <c r="E10" s="174"/>
      <c r="F10" s="176"/>
      <c r="G10" s="176"/>
      <c r="H10" s="161"/>
      <c r="I10" s="160"/>
    </row>
    <row r="11" spans="1:9" ht="12.75" customHeight="1" x14ac:dyDescent="0.25">
      <c r="A11" s="162" t="s">
        <v>6</v>
      </c>
      <c r="B11" s="174" t="s">
        <v>7</v>
      </c>
      <c r="C11" s="174"/>
      <c r="D11" s="174"/>
      <c r="E11" s="174"/>
      <c r="F11" s="176" t="s">
        <v>8</v>
      </c>
      <c r="G11" s="176"/>
      <c r="H11" s="161"/>
      <c r="I11" s="160"/>
    </row>
    <row r="12" spans="1:9" ht="12.75" customHeight="1" x14ac:dyDescent="0.25">
      <c r="A12" s="162" t="s">
        <v>9</v>
      </c>
      <c r="B12" s="174" t="s">
        <v>10</v>
      </c>
      <c r="C12" s="174"/>
      <c r="D12" s="174"/>
      <c r="E12" s="174"/>
      <c r="F12" s="176" t="s">
        <v>306</v>
      </c>
      <c r="G12" s="176"/>
      <c r="H12" s="161"/>
      <c r="I12" s="160"/>
    </row>
    <row r="13" spans="1:9" ht="13.5" customHeight="1" thickBot="1" x14ac:dyDescent="0.3">
      <c r="A13" s="162" t="s">
        <v>11</v>
      </c>
      <c r="B13" s="174" t="s">
        <v>12</v>
      </c>
      <c r="C13" s="174"/>
      <c r="D13" s="174"/>
      <c r="E13" s="174"/>
      <c r="F13" s="175">
        <v>12</v>
      </c>
      <c r="G13" s="175"/>
      <c r="H13" s="161"/>
      <c r="I13" s="160"/>
    </row>
    <row r="14" spans="1:9" ht="18.75" customHeight="1" thickBot="1" x14ac:dyDescent="0.3">
      <c r="A14" s="250" t="s">
        <v>164</v>
      </c>
      <c r="B14" s="250"/>
      <c r="C14" s="250"/>
      <c r="D14" s="250"/>
      <c r="E14" s="250"/>
      <c r="F14" s="250"/>
      <c r="G14" s="250"/>
      <c r="H14" s="161"/>
      <c r="I14" s="160"/>
    </row>
    <row r="15" spans="1:9" ht="76.5" customHeight="1" x14ac:dyDescent="0.25">
      <c r="A15" s="163"/>
      <c r="B15" s="80" t="s">
        <v>165</v>
      </c>
      <c r="C15" s="80" t="s">
        <v>166</v>
      </c>
      <c r="D15" s="80" t="s">
        <v>167</v>
      </c>
      <c r="E15" s="80" t="s">
        <v>168</v>
      </c>
      <c r="F15" s="80" t="s">
        <v>169</v>
      </c>
      <c r="G15" s="80" t="s">
        <v>170</v>
      </c>
      <c r="H15" s="161"/>
      <c r="I15" s="75" t="s">
        <v>171</v>
      </c>
    </row>
    <row r="16" spans="1:9" x14ac:dyDescent="0.25">
      <c r="A16" s="164" t="s">
        <v>172</v>
      </c>
      <c r="B16" s="117" t="s">
        <v>159</v>
      </c>
      <c r="C16" s="119">
        <f>Eletricista!J148</f>
        <v>5141.1316916666665</v>
      </c>
      <c r="D16" s="120">
        <v>1</v>
      </c>
      <c r="E16" s="119">
        <f t="shared" ref="E16:E21" si="0">C16*D16</f>
        <v>5141.1316916666665</v>
      </c>
      <c r="F16" s="120">
        <v>2</v>
      </c>
      <c r="G16" s="119">
        <f>PRODUCT(E16:F16)</f>
        <v>10282.263383333333</v>
      </c>
      <c r="H16" s="161"/>
      <c r="I16" s="76">
        <f>PRODUCT(G16:H16)*12</f>
        <v>123387.1606</v>
      </c>
    </row>
    <row r="17" spans="1:9" ht="15.75" customHeight="1" x14ac:dyDescent="0.25">
      <c r="A17" s="165" t="s">
        <v>173</v>
      </c>
      <c r="B17" s="117" t="s">
        <v>160</v>
      </c>
      <c r="C17" s="82">
        <f>Pedreiro!J148</f>
        <v>3891.9001583333329</v>
      </c>
      <c r="D17" s="81">
        <v>1</v>
      </c>
      <c r="E17" s="82">
        <f t="shared" si="0"/>
        <v>3891.9001583333329</v>
      </c>
      <c r="F17" s="81">
        <v>1</v>
      </c>
      <c r="G17" s="119">
        <f t="shared" ref="G17:G19" si="1">PRODUCT(E17:F17)</f>
        <v>3891.9001583333329</v>
      </c>
      <c r="H17" s="161"/>
      <c r="I17" s="76">
        <f>PRODUCT(G17:H17)*12</f>
        <v>46702.801899999991</v>
      </c>
    </row>
    <row r="18" spans="1:9" ht="15.75" customHeight="1" x14ac:dyDescent="0.25">
      <c r="A18" s="165" t="s">
        <v>174</v>
      </c>
      <c r="B18" s="117" t="s">
        <v>308</v>
      </c>
      <c r="C18" s="82">
        <f>Eletricista!J148</f>
        <v>5141.1316916666665</v>
      </c>
      <c r="D18" s="81">
        <v>1</v>
      </c>
      <c r="E18" s="82">
        <f t="shared" si="0"/>
        <v>5141.1316916666665</v>
      </c>
      <c r="F18" s="81">
        <v>1</v>
      </c>
      <c r="G18" s="119">
        <f t="shared" si="1"/>
        <v>5141.1316916666665</v>
      </c>
      <c r="H18" s="161"/>
      <c r="I18" s="76">
        <f t="shared" ref="I18:I24" si="2">PRODUCT(G18:H18)*12</f>
        <v>61693.580300000001</v>
      </c>
    </row>
    <row r="19" spans="1:9" ht="15.75" customHeight="1" x14ac:dyDescent="0.25">
      <c r="A19" s="165" t="s">
        <v>227</v>
      </c>
      <c r="B19" s="117" t="s">
        <v>309</v>
      </c>
      <c r="C19" s="82">
        <f>Pedreiro!J148</f>
        <v>3891.9001583333329</v>
      </c>
      <c r="D19" s="81">
        <v>1</v>
      </c>
      <c r="E19" s="82">
        <f t="shared" si="0"/>
        <v>3891.9001583333329</v>
      </c>
      <c r="F19" s="81">
        <v>1</v>
      </c>
      <c r="G19" s="119">
        <f t="shared" si="1"/>
        <v>3891.9001583333329</v>
      </c>
      <c r="H19" s="161"/>
      <c r="I19" s="76">
        <f t="shared" si="2"/>
        <v>46702.801899999991</v>
      </c>
    </row>
    <row r="20" spans="1:9" x14ac:dyDescent="0.25">
      <c r="A20" s="164" t="s">
        <v>175</v>
      </c>
      <c r="B20" s="117" t="s">
        <v>211</v>
      </c>
      <c r="C20" s="119">
        <f>Servente!J148</f>
        <v>3133.3967833333331</v>
      </c>
      <c r="D20" s="120">
        <v>1</v>
      </c>
      <c r="E20" s="119">
        <f t="shared" si="0"/>
        <v>3133.3967833333331</v>
      </c>
      <c r="F20" s="120">
        <v>1</v>
      </c>
      <c r="G20" s="119">
        <f t="shared" ref="G20" si="3">PRODUCT(E20:F20)</f>
        <v>3133.3967833333331</v>
      </c>
      <c r="H20" s="161"/>
      <c r="I20" s="76">
        <f t="shared" si="2"/>
        <v>37600.761399999996</v>
      </c>
    </row>
    <row r="21" spans="1:9" ht="15.75" customHeight="1" x14ac:dyDescent="0.25">
      <c r="A21" s="165" t="s">
        <v>176</v>
      </c>
      <c r="B21" s="117" t="s">
        <v>200</v>
      </c>
      <c r="C21" s="82">
        <f>Pintor!J148</f>
        <v>3887.0534916666666</v>
      </c>
      <c r="D21" s="81">
        <v>1</v>
      </c>
      <c r="E21" s="82">
        <f t="shared" si="0"/>
        <v>3887.0534916666666</v>
      </c>
      <c r="F21" s="81">
        <v>1</v>
      </c>
      <c r="G21" s="82">
        <f>PRODUCT(E21:F21)</f>
        <v>3887.0534916666666</v>
      </c>
      <c r="H21" s="161"/>
      <c r="I21" s="76">
        <f t="shared" si="2"/>
        <v>46644.641900000002</v>
      </c>
    </row>
    <row r="22" spans="1:9" ht="15.75" customHeight="1" x14ac:dyDescent="0.25">
      <c r="A22" s="165" t="s">
        <v>228</v>
      </c>
      <c r="B22" s="117" t="s">
        <v>221</v>
      </c>
      <c r="C22" s="82">
        <f>Marceneiro!J148</f>
        <v>3898.5934916666665</v>
      </c>
      <c r="D22" s="81">
        <v>1</v>
      </c>
      <c r="E22" s="82">
        <f t="shared" ref="E22" si="4">C22*D22</f>
        <v>3898.5934916666665</v>
      </c>
      <c r="F22" s="81">
        <v>1</v>
      </c>
      <c r="G22" s="82">
        <f t="shared" ref="G22" si="5">PRODUCT(E22:F22)</f>
        <v>3898.5934916666665</v>
      </c>
      <c r="H22" s="161"/>
      <c r="I22" s="76">
        <f t="shared" si="2"/>
        <v>46783.121899999998</v>
      </c>
    </row>
    <row r="23" spans="1:9" ht="15.75" customHeight="1" x14ac:dyDescent="0.25">
      <c r="A23" s="165" t="s">
        <v>310</v>
      </c>
      <c r="B23" s="117" t="s">
        <v>230</v>
      </c>
      <c r="C23" s="82">
        <f>Serralheiro!J148</f>
        <v>3905.3446583333334</v>
      </c>
      <c r="D23" s="81">
        <v>1</v>
      </c>
      <c r="E23" s="82">
        <f>C23*D23</f>
        <v>3905.3446583333334</v>
      </c>
      <c r="F23" s="81">
        <v>1</v>
      </c>
      <c r="G23" s="82">
        <f>PRODUCT(E23:F23)</f>
        <v>3905.3446583333334</v>
      </c>
      <c r="H23" s="161"/>
      <c r="I23" s="76">
        <f t="shared" si="2"/>
        <v>46864.135900000001</v>
      </c>
    </row>
    <row r="24" spans="1:9" ht="15.75" customHeight="1" thickBot="1" x14ac:dyDescent="0.3">
      <c r="A24" s="164" t="s">
        <v>311</v>
      </c>
      <c r="B24" s="117" t="s">
        <v>229</v>
      </c>
      <c r="C24" s="82">
        <f>'Aux. Manut. Predial'!J148</f>
        <v>3133.3967833333331</v>
      </c>
      <c r="D24" s="81">
        <v>1</v>
      </c>
      <c r="E24" s="82">
        <f>C24*D24</f>
        <v>3133.3967833333331</v>
      </c>
      <c r="F24" s="81">
        <v>1</v>
      </c>
      <c r="G24" s="82">
        <f>PRODUCT(E24:F24)</f>
        <v>3133.3967833333331</v>
      </c>
      <c r="H24" s="161"/>
      <c r="I24" s="76">
        <f t="shared" si="2"/>
        <v>37600.761399999996</v>
      </c>
    </row>
    <row r="25" spans="1:9" ht="13.5" thickBot="1" x14ac:dyDescent="0.3">
      <c r="A25" s="237" t="s">
        <v>177</v>
      </c>
      <c r="B25" s="237"/>
      <c r="C25" s="237"/>
      <c r="D25" s="237"/>
      <c r="E25" s="237"/>
      <c r="F25" s="237"/>
      <c r="G25" s="79">
        <f>SUM(G16:G24)</f>
        <v>41164.980599999995</v>
      </c>
      <c r="H25" s="166"/>
      <c r="I25" s="77">
        <f>SUM(I16:I24)</f>
        <v>493979.76720000006</v>
      </c>
    </row>
    <row r="26" spans="1:9" ht="13" x14ac:dyDescent="0.25">
      <c r="A26" s="240"/>
      <c r="B26" s="241"/>
      <c r="C26" s="241"/>
      <c r="D26" s="241"/>
      <c r="E26" s="241"/>
      <c r="F26" s="241"/>
      <c r="G26" s="241"/>
      <c r="H26" s="241"/>
      <c r="I26" s="242"/>
    </row>
    <row r="27" spans="1:9" ht="18.75" customHeight="1" x14ac:dyDescent="0.25">
      <c r="A27" s="243" t="s">
        <v>178</v>
      </c>
      <c r="B27" s="244"/>
      <c r="C27" s="244"/>
      <c r="D27" s="244"/>
      <c r="E27" s="244"/>
      <c r="F27" s="244"/>
      <c r="G27" s="244"/>
      <c r="H27" s="244"/>
      <c r="I27" s="245"/>
    </row>
    <row r="28" spans="1:9" ht="13" x14ac:dyDescent="0.25">
      <c r="A28" s="81" t="s">
        <v>4</v>
      </c>
      <c r="B28" s="238" t="s">
        <v>179</v>
      </c>
      <c r="C28" s="238"/>
      <c r="D28" s="238"/>
      <c r="E28" s="238"/>
      <c r="F28" s="238"/>
      <c r="G28" s="246">
        <v>41164.980000000003</v>
      </c>
      <c r="H28" s="247"/>
      <c r="I28" s="248"/>
    </row>
    <row r="29" spans="1:9" ht="13" x14ac:dyDescent="0.25">
      <c r="A29" s="81" t="s">
        <v>6</v>
      </c>
      <c r="B29" s="238" t="s">
        <v>180</v>
      </c>
      <c r="C29" s="238"/>
      <c r="D29" s="238"/>
      <c r="E29" s="238"/>
      <c r="F29" s="238"/>
      <c r="G29" s="249">
        <v>12</v>
      </c>
      <c r="H29" s="247"/>
      <c r="I29" s="248"/>
    </row>
    <row r="30" spans="1:9" ht="13" x14ac:dyDescent="0.25">
      <c r="A30" s="81" t="s">
        <v>9</v>
      </c>
      <c r="B30" s="239" t="s">
        <v>181</v>
      </c>
      <c r="C30" s="239"/>
      <c r="D30" s="239"/>
      <c r="E30" s="239"/>
      <c r="F30" s="239"/>
      <c r="G30" s="246">
        <f>G25*12</f>
        <v>493979.76719999994</v>
      </c>
      <c r="H30" s="247"/>
      <c r="I30" s="248"/>
    </row>
    <row r="123" spans="9:9" x14ac:dyDescent="0.25">
      <c r="I123" s="78"/>
    </row>
    <row r="125" spans="9:9" x14ac:dyDescent="0.25">
      <c r="I125" s="78"/>
    </row>
    <row r="129" spans="9:9" x14ac:dyDescent="0.25">
      <c r="I129" s="78"/>
    </row>
  </sheetData>
  <mergeCells count="26">
    <mergeCell ref="A4:I4"/>
    <mergeCell ref="A6:E6"/>
    <mergeCell ref="A7:E7"/>
    <mergeCell ref="F7:G7"/>
    <mergeCell ref="F6:H6"/>
    <mergeCell ref="A5:I5"/>
    <mergeCell ref="A8:G8"/>
    <mergeCell ref="A9:G9"/>
    <mergeCell ref="B10:E10"/>
    <mergeCell ref="F10:G10"/>
    <mergeCell ref="B11:E11"/>
    <mergeCell ref="F11:G11"/>
    <mergeCell ref="B12:E12"/>
    <mergeCell ref="F12:G12"/>
    <mergeCell ref="B13:E13"/>
    <mergeCell ref="F13:G13"/>
    <mergeCell ref="A14:G14"/>
    <mergeCell ref="A25:F25"/>
    <mergeCell ref="B28:F28"/>
    <mergeCell ref="B29:F29"/>
    <mergeCell ref="B30:F30"/>
    <mergeCell ref="A26:I26"/>
    <mergeCell ref="A27:I27"/>
    <mergeCell ref="G28:I28"/>
    <mergeCell ref="G29:I29"/>
    <mergeCell ref="G30:I30"/>
  </mergeCells>
  <printOptions horizontalCentered="1"/>
  <pageMargins left="0.25" right="0.25" top="0.75" bottom="0.75" header="0.3" footer="0.3"/>
  <pageSetup paperSize="9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11</vt:i4>
      </vt:variant>
      <vt:variant>
        <vt:lpstr>Intervalos Nomeados</vt:lpstr>
      </vt:variant>
      <vt:variant>
        <vt:i4>11</vt:i4>
      </vt:variant>
    </vt:vector>
  </HeadingPairs>
  <TitlesOfParts>
    <vt:vector size="22" baseType="lpstr">
      <vt:lpstr>Eletricista</vt:lpstr>
      <vt:lpstr>Eletricista Reitoria</vt:lpstr>
      <vt:lpstr>Pedreiro</vt:lpstr>
      <vt:lpstr>Pedreiro Reitoria</vt:lpstr>
      <vt:lpstr>Servente</vt:lpstr>
      <vt:lpstr>Pintor</vt:lpstr>
      <vt:lpstr>Serralheiro</vt:lpstr>
      <vt:lpstr>Marceneiro</vt:lpstr>
      <vt:lpstr>Aux. Manut. Predial</vt:lpstr>
      <vt:lpstr>INSUMOS</vt:lpstr>
      <vt:lpstr>RESUMO</vt:lpstr>
      <vt:lpstr>'Aux. Manut. Predial'!Area_de_impressao</vt:lpstr>
      <vt:lpstr>Eletricista!Area_de_impressao</vt:lpstr>
      <vt:lpstr>'Eletricista Reitoria'!Area_de_impressao</vt:lpstr>
      <vt:lpstr>INSUMOS!Area_de_impressao</vt:lpstr>
      <vt:lpstr>Marceneiro!Area_de_impressao</vt:lpstr>
      <vt:lpstr>Pedreiro!Area_de_impressao</vt:lpstr>
      <vt:lpstr>'Pedreiro Reitoria'!Area_de_impressao</vt:lpstr>
      <vt:lpstr>Pintor!Area_de_impressao</vt:lpstr>
      <vt:lpstr>RESUMO!Area_de_impressao</vt:lpstr>
      <vt:lpstr>Serralheiro!Area_de_impressao</vt:lpstr>
      <vt:lpstr>Servente!Area_de_impressao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Romulo Duarte Paulsen</dc:creator>
  <cp:keywords/>
  <dc:description/>
  <cp:lastModifiedBy>Romulo Paulsen</cp:lastModifiedBy>
  <cp:revision>4</cp:revision>
  <cp:lastPrinted>2022-01-19T00:59:15Z</cp:lastPrinted>
  <dcterms:created xsi:type="dcterms:W3CDTF">2018-02-21T17:13:10Z</dcterms:created>
  <dcterms:modified xsi:type="dcterms:W3CDTF">2022-02-17T20:20:45Z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