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Ísis\Downloads\"/>
    </mc:Choice>
  </mc:AlternateContent>
  <xr:revisionPtr revIDLastSave="0" documentId="13_ncr:1_{FD2BA49E-AA37-46ED-B091-B1966BD268D3}" xr6:coauthVersionLast="46" xr6:coauthVersionMax="46" xr10:uidLastSave="{00000000-0000-0000-0000-000000000000}"/>
  <bookViews>
    <workbookView xWindow="7110" yWindow="2685" windowWidth="28800" windowHeight="15435" activeTab="2" xr2:uid="{00000000-000D-0000-FFFF-FFFF00000000}"/>
  </bookViews>
  <sheets>
    <sheet name="MANUT. PREDIAL" sheetId="1" r:id="rId1"/>
    <sheet name="RESUMO" sheetId="2" r:id="rId2"/>
    <sheet name="INSUMO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jvyQT9NzCK5PuUg+0lVVP1Q4s1dA=="/>
    </ext>
  </extLst>
</workbook>
</file>

<file path=xl/calcChain.xml><?xml version="1.0" encoding="utf-8"?>
<calcChain xmlns="http://schemas.openxmlformats.org/spreadsheetml/2006/main">
  <c r="E9" i="3" l="1"/>
  <c r="E10" i="3"/>
  <c r="E11" i="3"/>
  <c r="E12" i="3"/>
  <c r="E13" i="3"/>
  <c r="E14" i="3"/>
  <c r="E15" i="3"/>
  <c r="E16" i="3"/>
  <c r="E17" i="3"/>
  <c r="E18" i="3"/>
  <c r="E19" i="3"/>
  <c r="E20" i="3"/>
  <c r="E8" i="3"/>
  <c r="E30" i="3"/>
  <c r="E29" i="3"/>
  <c r="E28" i="3"/>
  <c r="E27" i="3"/>
  <c r="E31" i="3" s="1"/>
  <c r="E26" i="3"/>
  <c r="E25" i="3"/>
  <c r="I131" i="1"/>
  <c r="J58" i="1"/>
  <c r="J55" i="1"/>
  <c r="I41" i="1"/>
  <c r="I47" i="1" s="1"/>
  <c r="J24" i="1"/>
  <c r="J25" i="1" s="1"/>
  <c r="E21" i="3" l="1"/>
  <c r="B37" i="3"/>
  <c r="E32" i="3"/>
  <c r="D37" i="3" s="1"/>
  <c r="F37" i="3" s="1"/>
  <c r="J107" i="1" s="1"/>
  <c r="J96" i="1"/>
  <c r="J97" i="1" s="1"/>
  <c r="J102" i="1" s="1"/>
  <c r="J26" i="1"/>
  <c r="J51" i="1"/>
  <c r="J60" i="1" s="1"/>
  <c r="J66" i="1" s="1"/>
  <c r="J43" i="1" l="1"/>
  <c r="J40" i="1"/>
  <c r="J46" i="1"/>
  <c r="J42" i="1"/>
  <c r="J39" i="1"/>
  <c r="J32" i="1"/>
  <c r="J76" i="1"/>
  <c r="J138" i="1"/>
  <c r="J87" i="1"/>
  <c r="J83" i="1"/>
  <c r="J71" i="1"/>
  <c r="J45" i="1"/>
  <c r="J41" i="1"/>
  <c r="J31" i="1"/>
  <c r="J33" i="1" s="1"/>
  <c r="J73" i="1"/>
  <c r="J74" i="1"/>
  <c r="J75" i="1" s="1"/>
  <c r="J44" i="1"/>
  <c r="B35" i="3"/>
  <c r="B39" i="3" s="1"/>
  <c r="E22" i="3"/>
  <c r="D35" i="3" s="1"/>
  <c r="D39" i="3" l="1"/>
  <c r="F35" i="3"/>
  <c r="J72" i="1"/>
  <c r="J77" i="1" s="1"/>
  <c r="J140" i="1" s="1"/>
  <c r="J47" i="1"/>
  <c r="J65" i="1" s="1"/>
  <c r="J34" i="1"/>
  <c r="J35" i="1" s="1"/>
  <c r="J64" i="1" s="1"/>
  <c r="J67" i="1" s="1"/>
  <c r="J80" i="1"/>
  <c r="J139" i="1" l="1"/>
  <c r="J88" i="1"/>
  <c r="J84" i="1"/>
  <c r="J85" i="1"/>
  <c r="J86" i="1"/>
  <c r="G39" i="3"/>
  <c r="J108" i="1"/>
  <c r="J111" i="1" s="1"/>
  <c r="J142" i="1" s="1"/>
  <c r="J89" i="1" l="1"/>
  <c r="J90" i="1" l="1"/>
  <c r="J91" i="1" s="1"/>
  <c r="J101" i="1" s="1"/>
  <c r="J103" i="1" s="1"/>
  <c r="J141" i="1" l="1"/>
  <c r="J143" i="1" s="1"/>
  <c r="J115" i="1"/>
  <c r="J116" i="1" s="1"/>
  <c r="J117" i="1" l="1"/>
  <c r="J118" i="1" s="1"/>
  <c r="J119" i="1" s="1"/>
  <c r="J122" i="1" l="1"/>
  <c r="J128" i="1"/>
  <c r="J123" i="1"/>
  <c r="J131" i="1" l="1"/>
  <c r="J129" i="1"/>
  <c r="J144" i="1" s="1"/>
  <c r="J145" i="1" s="1"/>
  <c r="C14" i="2" s="1"/>
  <c r="E14" i="2" s="1"/>
  <c r="G14" i="2" s="1"/>
  <c r="G16" i="2" s="1"/>
  <c r="G21" i="2" l="1"/>
  <c r="G19" i="2"/>
</calcChain>
</file>

<file path=xl/sharedStrings.xml><?xml version="1.0" encoding="utf-8"?>
<sst xmlns="http://schemas.openxmlformats.org/spreadsheetml/2006/main" count="334" uniqueCount="203">
  <si>
    <t>MANUTENÇÃO PREDIAL - Regime de Tributação: Lucro Real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</si>
  <si>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XX/2020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Avançado Novo Hamburgo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</si>
  <si>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</si>
  <si>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</si>
  <si>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</si>
  <si>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</si>
  <si>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</si>
  <si>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</si>
  <si>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</si>
  <si>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</si>
  <si>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</si>
  <si>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NOVO HAMBURGO/RS</t>
  </si>
  <si>
    <t>C</t>
  </si>
  <si>
    <t>Ano do Acordo, Convenção ou Dissídio Coletivo</t>
  </si>
  <si>
    <t>RGS-SEEAC/RS - RS000152/2021</t>
  </si>
  <si>
    <t>D</t>
  </si>
  <si>
    <t>Número de meses de execução contratual</t>
  </si>
  <si>
    <t>IDENTIFICAÇÃO DO SERVIÇO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</si>
  <si>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</si>
  <si>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</si>
  <si>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</si>
  <si>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Manutenção Predial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</si>
  <si>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</si>
  <si>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</si>
  <si>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</si>
  <si>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Auxiliar de manutenção predial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</si>
  <si>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</si>
  <si>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</si>
  <si>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</si>
  <si>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</si>
  <si>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</si>
  <si>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auxiliar de manutenção predial - 44h/semanais) </t>
    </r>
  </si>
  <si>
    <t>Adicional de Insalubridade (cláusula 17 da CCT/2021)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</si>
  <si>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</si>
  <si>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</si>
  <si>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</si>
  <si>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</si>
  <si>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</si>
  <si>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t>Valor (R$)</t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</si>
  <si>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</si>
  <si>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</si>
  <si>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</si>
  <si>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</si>
  <si>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</si>
  <si>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</si>
  <si>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</si>
  <si>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</si>
  <si>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</si>
  <si>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</si>
  <si>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</si>
  <si>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</si>
  <si>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</si>
  <si>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</si>
  <si>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</si>
  <si>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</si>
  <si>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</si>
  <si>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</si>
  <si>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</si>
  <si>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</si>
  <si>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</si>
  <si>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</si>
  <si>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</si>
  <si>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</si>
  <si>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</si>
  <si>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</si>
  <si>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</si>
  <si>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</si>
  <si>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</si>
  <si>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</si>
  <si>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</si>
  <si>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</si>
  <si>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 xml:space="preserve">      B.1) Valor do auxílio-alimentação (clausula 18 da CCT 2021): </t>
  </si>
  <si>
    <t xml:space="preserve">      B.2) Quantidade de dias do mês de recebimento de auxílio-alimentação</t>
  </si>
  <si>
    <t>Seguro contra riscos de acidente de trabalho</t>
  </si>
  <si>
    <t xml:space="preserve">Plano de Benefício Social Familiar (cláusula 29 da CCT 2021)  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</si>
  <si>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</si>
  <si>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</si>
  <si>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</si>
  <si>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</si>
  <si>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</si>
  <si>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</si>
  <si>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</si>
  <si>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</si>
  <si>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</si>
  <si>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</si>
  <si>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</si>
  <si>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</si>
  <si>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</si>
  <si>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</si>
  <si>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</si>
  <si>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</si>
  <si>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</si>
  <si>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</si>
  <si>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</si>
  <si>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</si>
  <si>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</si>
  <si>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</si>
  <si>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</si>
  <si>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</si>
  <si>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</si>
  <si>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</si>
  <si>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</si>
  <si>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</si>
  <si>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</si>
  <si>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</si>
  <si>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</si>
  <si>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</si>
  <si>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</si>
  <si>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</si>
  <si>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EPI's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</si>
  <si>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</si>
  <si>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</si>
  <si>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</si>
  <si>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</si>
  <si>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</si>
  <si>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</si>
  <si>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</si>
  <si>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</si>
  <si>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</si>
  <si>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</si>
  <si>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</si>
  <si>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</si>
  <si>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</si>
  <si>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</si>
  <si>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</si>
  <si>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</si>
  <si>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</si>
  <si>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</si>
  <si>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</si>
  <si>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(LEI Nº 1031, DE 24/12/2003 - Prefeitura de Novo Hamburgo/RS)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</si>
  <si>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</si>
  <si>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</si>
  <si>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</si>
  <si>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</si>
  <si>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</si>
  <si>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</si>
  <si>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</si>
  <si>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</si>
  <si>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</si>
  <si>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</si>
  <si>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</si>
  <si>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</si>
  <si>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</si>
  <si>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</si>
  <si>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</si>
  <si>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</si>
  <si>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</si>
  <si>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t>Auxiliar de Manutenção Predial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</si>
  <si>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>do Pregão nº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>XX/2020</t>
    </r>
    <r>
      <rPr>
        <b/>
        <sz val="18"/>
        <color theme="1"/>
        <rFont val="Arial"/>
      </rPr>
      <t xml:space="preserve"> </t>
    </r>
    <r>
      <rPr>
        <b/>
        <sz val="18"/>
        <color rgb="FF339966"/>
        <rFont val="Arial"/>
      </rPr>
      <t>– CÂMPUS AVANÇADO NOVO HAMBURGO
MODELO DE PLANILHA DE CUSTOS E FORMAÇÃO DE PREÇOS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</si>
  <si>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xxxx</t>
  </si>
  <si>
    <t>RS000152/2021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</si>
  <si>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</si>
  <si>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</si>
  <si>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</si>
  <si>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</si>
  <si>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</si>
  <si>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</si>
  <si>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</si>
  <si>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</si>
  <si>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</si>
  <si>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</si>
  <si>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</si>
  <si>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</si>
  <si>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</si>
  <si>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theme="9"/>
        <rFont val="Arial"/>
      </rPr>
      <t xml:space="preserve">ANEXO </t>
    </r>
    <r>
      <rPr>
        <b/>
        <sz val="18"/>
        <color rgb="FFFF0000"/>
        <rFont val="Arial"/>
      </rPr>
      <t>----</t>
    </r>
    <r>
      <rPr>
        <b/>
        <sz val="18"/>
        <color rgb="FF339966"/>
        <rFont val="Arial"/>
      </rPr>
      <t xml:space="preserve">  do Pregão nº </t>
    </r>
    <r>
      <rPr>
        <b/>
        <sz val="18"/>
        <color rgb="FFFF0000"/>
        <rFont val="Arial"/>
      </rPr>
      <t>XX/2021</t>
    </r>
    <r>
      <rPr>
        <b/>
        <sz val="18"/>
        <color rgb="FF339966"/>
        <rFont val="Arial"/>
      </rPr>
      <t xml:space="preserve"> – CÂMPUS AVANÇADO NOVO HAMBURGO
MODELO DE PLANILHA DE CUSTOS E FORMAÇÃO DE PREÇOS   </t>
    </r>
  </si>
  <si>
    <t>Unidade</t>
  </si>
  <si>
    <t>Quantidade Anual</t>
  </si>
  <si>
    <t>Valor Unitário</t>
  </si>
  <si>
    <t>Custo Anual</t>
  </si>
  <si>
    <t>LUVA INDUSTRIAL, MATERIAL RASPA DE COURO, REVESTIMENTO INTERNO SEM FORRO, TAMANHO ÚNICO, TAMANHO CANO CURTO</t>
  </si>
  <si>
    <t>par</t>
  </si>
  <si>
    <t>LUVA BORRACHA , TIPO CANO LONGO, TIPO PROTEÇÃO PRODUTOS
QUÍMICOS, MATERIAL LÁTEX NATURAL, TAMANHO GRANDE, COR AMARELA, CARACTERÍSTICAS ADICIONAIS ANTEDERRAPANTE COM FORRO</t>
  </si>
  <si>
    <t>CAPA DE CHUVA, TIPO MORCEGO, COR AMARELA, CONFECCIONADA EM TECIDO SINTÉTICO (PVC FORRADO), REVESTIDO EM PVC EM UMA DAS FACES, COM FECHAMENTO COM BOTÕES
PLÁSTICOS DE PRESSÃO</t>
  </si>
  <si>
    <t>peça</t>
  </si>
  <si>
    <t>CAPACETE SEGURANÇA , MATERIAL POLIETILENO ALTA DENSIDADE, TIPO ABA BONÉ, TIPO COPA COM ESTRIAS E CASCO RÍGIDO, COR BRANCA, APLICAÇÃO GRUPO DE SALVAMENTO, CARACTERÍSTICAS ADICIONAIS, SUSPENSÃO COM CARNEIRA AJUSTÁVEL</t>
  </si>
  <si>
    <t>RESPIRADOR, MATERIAL TERMOPLÁSTICO, CARACTERÍSTICAS ADICIONAIS COM ADAPTADOR, TIPO SEMIFACIAL</t>
  </si>
  <si>
    <t>ÓCULOS DE PROTEÇÃO INDIVIDUAL, MATERIAL ARMAÇÃO POLICARBONATO, MATERIAL LENTE POLICARBONATO, TIPO LENTE ANTIEMBASSANTE E ANTICHAMA, MODELO LENTES
ACOPLÁVEISAO ROSTO, CARACTERÍSTICAS ADICIONAIS COM CORDÃO ELÁSTICO PARA FIXAÇÃO NA CABEÇA</t>
  </si>
  <si>
    <t>LUVA BORRACHA, MATERIAL BORRACHA NITRÍLICA, TAMANHO PEQUENO, CARACTERÍSTICAS ADICIONAIS ANATÔMICA, ESPESSURA 0,56 MM, TIPO PROTEÇÃO PRODUTOS QUÍMICOS</t>
  </si>
  <si>
    <t>LUVA PROTEÇÃO, MATERIAL NYLON COM POLIURETANO, TAMANHO CANO CURTO, TIPO 5 DEDOS, AMBIDESTRA, APLICAÇÃO SERVIÇOS
GERAIS, CARACTERÍSTICAS ADICIONAIS SEMCOSTURA, LISA, ELÁSTICO NO
PUNHO</t>
  </si>
  <si>
    <t>ABAFADOR RUÍDO AURICULAR, MATERIAL PLÁSTICO RÍGIDO, COR PRETA, FORMATO CONCHA OVAL, CARACTERÍSTICAS ADICIONAIS NÍVEL DE REDUÇÃO RUÍDO NRR 23 DB E NRRSF 18 DB</t>
  </si>
  <si>
    <t xml:space="preserve">Abafador de ruído tipo plug, em silicone ou similar, com cordão e valores médios de atenuação acústica de 17 dB (NRRsf), nas altas freqüências, de acordo com a Norma ANSI 12.6/1997. </t>
  </si>
  <si>
    <t>MÁSCARA CIRÚRGICA, MATERIAL SMS, CAMADAS 3 CAMADAS C/ DOBRAS, FIXAÇÃO TIRAS ELÁSTICAS, ADICIONAL C/ CLIPE NASAL, COMPONENTES FILTRAÇÃO DE PARTÍCULAS MÍNIMA DE 95%, ESTERILIDADE. USO ÚNICO</t>
  </si>
  <si>
    <t>BOTA DE PORRACHA PVC IMPERMEÁVEL CANO LONGO, COR PRETA</t>
  </si>
  <si>
    <t xml:space="preserve">GUARDA-PÓ, MATERIAL BRIM SOLASOL 100% ALGODÃO, TAMANHO 50, COR VERDE MUSGO, QUANTIDADE BOLSOS 3 UN, MODELO MANGAS COMPRIDAS, CARACTERÍSTICAS ADICIONAIS CINTO REFORÇO CINTURA, ABERTURA 20 CM CONTINUAÇÃO, QUANTIDADE BOTÕES 4 UN, POSIÇÃO BOLSOS 1 SUPERIOR CHAPADO </t>
  </si>
  <si>
    <t>CUSTO ANUAL DOS EPI's PARA 1 AUXILIAR DE MANUTENÇÃO PREDIAL</t>
  </si>
  <si>
    <t>CUSTO MENSALEPI's PARA 1 AUXILIAR DE MANUTENÇÃO PREDIAL</t>
  </si>
  <si>
    <t>UNIFORMES</t>
  </si>
  <si>
    <t>Calça de uniforme (tipo brim)</t>
  </si>
  <si>
    <t>pç</t>
  </si>
  <si>
    <t>Camiseta de manga curta com logotipo e nome da contratada</t>
  </si>
  <si>
    <t>Camiseta de manga longa com logotipo e nome da contratada</t>
  </si>
  <si>
    <t>Jaqueta, forrada com elástico nos punhos e firme com logotipo e nome da contratada</t>
  </si>
  <si>
    <t>Moletom firme com logotipo e nome da contratada</t>
  </si>
  <si>
    <t>Bota segurança, material: couro, material sola: borracha antiderrapante, cor: preta, biqueira de aço, sem cadarço</t>
  </si>
  <si>
    <t>CUSTO ANUAL DOS UNIFORMES PARA 1 AUXILIAR DE MANUTENÇÃO PREDIAL</t>
  </si>
  <si>
    <t>CUSTO MENSAL DOS UNIFORMES PARA 1 AUXILIAR DE MANUTENÇÃO PREDIAL</t>
  </si>
  <si>
    <t>QUADRO RESUMO</t>
  </si>
  <si>
    <t>CUSTO ANUAL</t>
  </si>
  <si>
    <t>CUSTO MENSAL</t>
  </si>
  <si>
    <t>Custo Mensal por Funcionário</t>
  </si>
  <si>
    <t>TOTAIS</t>
  </si>
  <si>
    <t>Quantidade da mão de obra alocada na prestação dos serviços</t>
  </si>
  <si>
    <t>OBS.: Pesquisa de preços realizado no Painel de preços do Governo Federal pelo site: http://paineldeprecos.planejamento.gov.br/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</si>
</sst>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%"/>
    <numFmt numFmtId="165" formatCode="0.0000"/>
    <numFmt numFmtId="166" formatCode="0.0000%"/>
    <numFmt numFmtId="167" formatCode="&quot;R$ &quot;#,##0.00"/>
    <numFmt numFmtId="168" formatCode="d/m/yyyy"/>
    <numFmt numFmtId="169" formatCode="_(&quot;R$ &quot;* #,##0.00_);_(&quot;R$ &quot;* \(#,##0.00\);_(&quot;R$ &quot;* \-??_);_(@_)"/>
    <numFmt numFmtId="170" formatCode="_(* #,##0.00_);_(* \(#,##0.00\);_(* \-??_);_(@_)"/>
  </numFmts>
  <fonts count="33" x14ac:knownFonts="1">
    <font>
      <sz val="10"/>
      <color rgb="FF000000"/>
      <name val="Arial"/>
    </font>
    <font>
      <b/>
      <sz val="18"/>
      <color rgb="FF385623"/>
      <name val="Arial"/>
    </font>
    <font>
      <sz val="10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5"/>
      <color theme="1"/>
      <name val="Arial"/>
    </font>
    <font>
      <b/>
      <sz val="11"/>
      <color rgb="FFFF0000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9"/>
      <color rgb="FFFF0000"/>
      <name val="Arial"/>
    </font>
    <font>
      <b/>
      <strike/>
      <sz val="10"/>
      <color rgb="FF009900"/>
      <name val="Arial"/>
    </font>
    <font>
      <b/>
      <sz val="10"/>
      <color rgb="FF0000FF"/>
      <name val="Arial"/>
    </font>
    <font>
      <b/>
      <sz val="11"/>
      <color rgb="FF0000FF"/>
      <name val="Arial"/>
    </font>
    <font>
      <b/>
      <sz val="12"/>
      <color theme="1"/>
      <name val="Arial"/>
    </font>
    <font>
      <b/>
      <sz val="14"/>
      <color rgb="FF548135"/>
      <name val="Arial"/>
    </font>
    <font>
      <b/>
      <sz val="18"/>
      <color theme="9"/>
      <name val="Arial"/>
    </font>
    <font>
      <b/>
      <sz val="15"/>
      <color rgb="FF000080"/>
      <name val="Arial"/>
    </font>
    <font>
      <b/>
      <sz val="10"/>
      <color rgb="FF000080"/>
      <name val="Arial"/>
    </font>
    <font>
      <sz val="11"/>
      <color theme="1"/>
      <name val="Calibri"/>
    </font>
    <font>
      <sz val="11"/>
      <color rgb="FF000000"/>
      <name val="Calibri"/>
    </font>
    <font>
      <b/>
      <sz val="14"/>
      <color rgb="FF000080"/>
      <name val="Arial"/>
    </font>
    <font>
      <b/>
      <sz val="12"/>
      <color rgb="FF000080"/>
      <name val="Arial"/>
    </font>
    <font>
      <b/>
      <sz val="15"/>
      <color rgb="FF0000FF"/>
      <name val="Arial"/>
    </font>
    <font>
      <b/>
      <sz val="18"/>
      <color rgb="FFFF0000"/>
      <name val="Arial"/>
    </font>
    <font>
      <b/>
      <sz val="18"/>
      <color rgb="FF339966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00"/>
      <name val="Arial"/>
    </font>
    <font>
      <b/>
      <sz val="8"/>
      <color rgb="FFFF0000"/>
      <name val="Arial"/>
    </font>
    <font>
      <b/>
      <sz val="10"/>
      <color rgb="FF009900"/>
      <name val="Arial"/>
    </font>
    <font>
      <sz val="10"/>
      <color rgb="FFFF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385623"/>
        <bgColor rgb="FF385623"/>
      </patternFill>
    </fill>
    <fill>
      <patternFill patternType="solid">
        <fgColor rgb="FF548135"/>
        <bgColor rgb="FF548135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</fills>
  <borders count="44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CCCCCC"/>
      </left>
      <right style="medium">
        <color rgb="FFCCCCCC"/>
      </right>
      <top style="dotted">
        <color rgb="FF000000"/>
      </top>
      <bottom style="dotted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10" fontId="4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6" fillId="2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4" fontId="4" fillId="2" borderId="4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left"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right" vertical="center"/>
    </xf>
    <xf numFmtId="166" fontId="4" fillId="2" borderId="4" xfId="0" applyNumberFormat="1" applyFont="1" applyFill="1" applyBorder="1" applyAlignment="1">
      <alignment horizontal="right" vertical="center"/>
    </xf>
    <xf numFmtId="167" fontId="11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2" fontId="4" fillId="0" borderId="4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/>
    </xf>
    <xf numFmtId="4" fontId="4" fillId="0" borderId="4" xfId="0" applyNumberFormat="1" applyFont="1" applyBorder="1"/>
    <xf numFmtId="0" fontId="10" fillId="0" borderId="4" xfId="0" applyFont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6" fillId="2" borderId="4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righ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169" fontId="9" fillId="0" borderId="5" xfId="0" applyNumberFormat="1" applyFont="1" applyBorder="1" applyAlignment="1">
      <alignment horizontal="right" vertical="center"/>
    </xf>
    <xf numFmtId="169" fontId="4" fillId="0" borderId="24" xfId="0" applyNumberFormat="1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169" fontId="5" fillId="0" borderId="29" xfId="0" applyNumberFormat="1" applyFont="1" applyBorder="1" applyAlignment="1">
      <alignment horizontal="right" vertical="center"/>
    </xf>
    <xf numFmtId="0" fontId="9" fillId="0" borderId="30" xfId="0" applyFont="1" applyBorder="1" applyAlignment="1">
      <alignment horizontal="center" vertical="center"/>
    </xf>
    <xf numFmtId="1" fontId="5" fillId="0" borderId="31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169" fontId="5" fillId="0" borderId="33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0" fontId="18" fillId="5" borderId="34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170" fontId="19" fillId="5" borderId="4" xfId="0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wrapText="1"/>
    </xf>
    <xf numFmtId="0" fontId="0" fillId="0" borderId="35" xfId="0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9" fontId="9" fillId="6" borderId="4" xfId="0" applyNumberFormat="1" applyFont="1" applyFill="1" applyBorder="1" applyAlignment="1">
      <alignment horizontal="right" vertical="center"/>
    </xf>
    <xf numFmtId="169" fontId="9" fillId="0" borderId="4" xfId="0" applyNumberFormat="1" applyFont="1" applyBorder="1" applyAlignment="1">
      <alignment horizontal="right" vertical="center"/>
    </xf>
    <xf numFmtId="0" fontId="0" fillId="0" borderId="36" xfId="0" applyFont="1" applyBorder="1" applyAlignment="1">
      <alignment horizontal="center" vertical="center"/>
    </xf>
    <xf numFmtId="0" fontId="20" fillId="2" borderId="4" xfId="0" applyFont="1" applyFill="1" applyBorder="1" applyAlignment="1">
      <alignment vertical="top" wrapText="1"/>
    </xf>
    <xf numFmtId="0" fontId="0" fillId="0" borderId="9" xfId="0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169" fontId="9" fillId="6" borderId="37" xfId="0" applyNumberFormat="1" applyFont="1" applyFill="1" applyBorder="1" applyAlignment="1">
      <alignment horizontal="right" vertical="center"/>
    </xf>
    <xf numFmtId="0" fontId="21" fillId="2" borderId="38" xfId="0" applyFont="1" applyFill="1" applyBorder="1" applyAlignment="1">
      <alignment vertical="center" wrapText="1"/>
    </xf>
    <xf numFmtId="0" fontId="0" fillId="0" borderId="39" xfId="0" applyFont="1" applyBorder="1" applyAlignment="1">
      <alignment horizontal="center" vertical="center" wrapText="1"/>
    </xf>
    <xf numFmtId="169" fontId="9" fillId="6" borderId="40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169" fontId="4" fillId="5" borderId="4" xfId="0" applyNumberFormat="1" applyFont="1" applyFill="1" applyBorder="1" applyAlignment="1">
      <alignment vertical="center"/>
    </xf>
    <xf numFmtId="0" fontId="22" fillId="5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20" fillId="2" borderId="41" xfId="0" applyFont="1" applyFill="1" applyBorder="1" applyAlignment="1">
      <alignment wrapText="1"/>
    </xf>
    <xf numFmtId="169" fontId="4" fillId="5" borderId="4" xfId="0" applyNumberFormat="1" applyFont="1" applyFill="1" applyBorder="1" applyAlignment="1">
      <alignment horizontal="right" vertical="center"/>
    </xf>
    <xf numFmtId="0" fontId="18" fillId="5" borderId="4" xfId="0" applyFont="1" applyFill="1" applyBorder="1" applyAlignment="1">
      <alignment horizontal="center" vertical="center"/>
    </xf>
    <xf numFmtId="4" fontId="4" fillId="5" borderId="4" xfId="0" applyNumberFormat="1" applyFont="1" applyFill="1" applyBorder="1" applyAlignment="1">
      <alignment vertical="center"/>
    </xf>
    <xf numFmtId="4" fontId="4" fillId="5" borderId="4" xfId="0" applyNumberFormat="1" applyFont="1" applyFill="1" applyBorder="1" applyAlignment="1">
      <alignment horizontal="left" vertical="center"/>
    </xf>
    <xf numFmtId="169" fontId="4" fillId="5" borderId="43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0" fontId="24" fillId="5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4" fillId="0" borderId="1" xfId="0" applyFont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1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2" fillId="0" borderId="26" xfId="0" applyFont="1" applyBorder="1"/>
    <xf numFmtId="0" fontId="5" fillId="4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7" xfId="0" applyFont="1" applyBorder="1"/>
    <xf numFmtId="0" fontId="16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4" fillId="0" borderId="21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16" fillId="2" borderId="25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6" fillId="2" borderId="14" xfId="0" applyFont="1" applyFill="1" applyBorder="1" applyAlignment="1">
      <alignment horizontal="center" vertical="center" wrapText="1"/>
    </xf>
    <xf numFmtId="0" fontId="2" fillId="0" borderId="16" xfId="0" applyFont="1" applyBorder="1"/>
    <xf numFmtId="169" fontId="4" fillId="5" borderId="1" xfId="0" applyNumberFormat="1" applyFont="1" applyFill="1" applyBorder="1" applyAlignment="1">
      <alignment horizontal="right" vertical="center"/>
    </xf>
    <xf numFmtId="0" fontId="23" fillId="5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169" fontId="4" fillId="5" borderId="1" xfId="0" applyNumberFormat="1" applyFont="1" applyFill="1" applyBorder="1" applyAlignment="1">
      <alignment horizontal="center" vertical="center"/>
    </xf>
    <xf numFmtId="0" fontId="2" fillId="0" borderId="42" xfId="0" applyFont="1" applyBorder="1"/>
    <xf numFmtId="4" fontId="4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43" xfId="0" applyFont="1" applyFill="1" applyBorder="1" applyAlignment="1">
      <alignment horizontal="right" vertical="center"/>
    </xf>
    <xf numFmtId="0" fontId="4" fillId="5" borderId="42" xfId="0" applyFont="1" applyFill="1" applyBorder="1" applyAlignment="1">
      <alignment horizontal="right" vertical="center"/>
    </xf>
    <xf numFmtId="0" fontId="4" fillId="5" borderId="37" xfId="0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workbookViewId="0">
      <selection sqref="A1:J1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46" t="s">
        <v>0</v>
      </c>
      <c r="B1" s="101"/>
      <c r="C1" s="101"/>
      <c r="D1" s="101"/>
      <c r="E1" s="101"/>
      <c r="F1" s="101"/>
      <c r="G1" s="101"/>
      <c r="H1" s="101"/>
      <c r="I1" s="101"/>
      <c r="J1" s="102"/>
    </row>
    <row r="2" spans="1:10" ht="46.5" customHeight="1" x14ac:dyDescent="0.2">
      <c r="A2" s="147" t="s">
        <v>1</v>
      </c>
      <c r="B2" s="101"/>
      <c r="C2" s="101"/>
      <c r="D2" s="101"/>
      <c r="E2" s="101"/>
      <c r="F2" s="101"/>
      <c r="G2" s="101"/>
      <c r="H2" s="101"/>
      <c r="I2" s="101"/>
      <c r="J2" s="102"/>
    </row>
    <row r="3" spans="1:10" ht="12.75" customHeight="1" x14ac:dyDescent="0.2">
      <c r="A3" s="100" t="s">
        <v>2</v>
      </c>
      <c r="B3" s="101"/>
      <c r="C3" s="101"/>
      <c r="D3" s="101"/>
      <c r="E3" s="101"/>
      <c r="F3" s="101"/>
      <c r="G3" s="102"/>
      <c r="H3" s="144" t="s">
        <v>3</v>
      </c>
      <c r="I3" s="101"/>
      <c r="J3" s="102"/>
    </row>
    <row r="4" spans="1:10" ht="12.75" customHeight="1" x14ac:dyDescent="0.2">
      <c r="A4" s="100" t="s">
        <v>4</v>
      </c>
      <c r="B4" s="101"/>
      <c r="C4" s="101"/>
      <c r="D4" s="101"/>
      <c r="E4" s="101"/>
      <c r="F4" s="101"/>
      <c r="G4" s="102"/>
      <c r="H4" s="144"/>
      <c r="I4" s="101"/>
      <c r="J4" s="102"/>
    </row>
    <row r="5" spans="1:10" ht="12.75" customHeight="1" x14ac:dyDescent="0.2">
      <c r="A5" s="100" t="s">
        <v>5</v>
      </c>
      <c r="B5" s="101"/>
      <c r="C5" s="101"/>
      <c r="D5" s="101"/>
      <c r="E5" s="101"/>
      <c r="F5" s="101"/>
      <c r="G5" s="101"/>
      <c r="H5" s="101"/>
      <c r="I5" s="101"/>
      <c r="J5" s="102"/>
    </row>
    <row r="6" spans="1:10" ht="15" customHeight="1" x14ac:dyDescent="0.2">
      <c r="A6" s="148" t="s">
        <v>6</v>
      </c>
      <c r="B6" s="101"/>
      <c r="C6" s="101"/>
      <c r="D6" s="101"/>
      <c r="E6" s="101"/>
      <c r="F6" s="101"/>
      <c r="G6" s="101"/>
      <c r="H6" s="101"/>
      <c r="I6" s="101"/>
      <c r="J6" s="102"/>
    </row>
    <row r="7" spans="1:10" ht="12.75" customHeight="1" x14ac:dyDescent="0.2">
      <c r="A7" s="1" t="s">
        <v>7</v>
      </c>
      <c r="B7" s="100" t="s">
        <v>8</v>
      </c>
      <c r="C7" s="101"/>
      <c r="D7" s="101"/>
      <c r="E7" s="101"/>
      <c r="F7" s="101"/>
      <c r="G7" s="102"/>
      <c r="H7" s="143"/>
      <c r="I7" s="101"/>
      <c r="J7" s="102"/>
    </row>
    <row r="8" spans="1:10" ht="12.75" customHeight="1" x14ac:dyDescent="0.2">
      <c r="A8" s="1" t="s">
        <v>9</v>
      </c>
      <c r="B8" s="100" t="s">
        <v>10</v>
      </c>
      <c r="C8" s="101"/>
      <c r="D8" s="101"/>
      <c r="E8" s="101"/>
      <c r="F8" s="101"/>
      <c r="G8" s="102"/>
      <c r="H8" s="143" t="s">
        <v>11</v>
      </c>
      <c r="I8" s="101"/>
      <c r="J8" s="102"/>
    </row>
    <row r="9" spans="1:10" ht="12.75" customHeight="1" x14ac:dyDescent="0.2">
      <c r="A9" s="1" t="s">
        <v>12</v>
      </c>
      <c r="B9" s="100" t="s">
        <v>13</v>
      </c>
      <c r="C9" s="101"/>
      <c r="D9" s="101"/>
      <c r="E9" s="101"/>
      <c r="F9" s="101"/>
      <c r="G9" s="102"/>
      <c r="H9" s="143" t="s">
        <v>14</v>
      </c>
      <c r="I9" s="101"/>
      <c r="J9" s="102"/>
    </row>
    <row r="10" spans="1:10" ht="12.75" customHeight="1" x14ac:dyDescent="0.2">
      <c r="A10" s="1" t="s">
        <v>15</v>
      </c>
      <c r="B10" s="100" t="s">
        <v>16</v>
      </c>
      <c r="C10" s="101"/>
      <c r="D10" s="101"/>
      <c r="E10" s="101"/>
      <c r="F10" s="101"/>
      <c r="G10" s="102"/>
      <c r="H10" s="144">
        <v>12</v>
      </c>
      <c r="I10" s="101"/>
      <c r="J10" s="102"/>
    </row>
    <row r="11" spans="1:10" ht="15.75" customHeight="1" x14ac:dyDescent="0.2">
      <c r="A11" s="145" t="s">
        <v>17</v>
      </c>
      <c r="B11" s="101"/>
      <c r="C11" s="101"/>
      <c r="D11" s="101"/>
      <c r="E11" s="101"/>
      <c r="F11" s="101"/>
      <c r="G11" s="101"/>
      <c r="H11" s="101"/>
      <c r="I11" s="101"/>
      <c r="J11" s="102"/>
    </row>
    <row r="12" spans="1:10" ht="12.75" customHeight="1" x14ac:dyDescent="0.2">
      <c r="A12" s="104"/>
      <c r="B12" s="101"/>
      <c r="C12" s="101"/>
      <c r="D12" s="101"/>
      <c r="E12" s="101"/>
      <c r="F12" s="101"/>
      <c r="G12" s="101"/>
      <c r="H12" s="101"/>
      <c r="I12" s="101"/>
      <c r="J12" s="102"/>
    </row>
    <row r="13" spans="1:10" ht="48.75" customHeight="1" x14ac:dyDescent="0.2">
      <c r="A13" s="141" t="s">
        <v>18</v>
      </c>
      <c r="B13" s="101"/>
      <c r="C13" s="101"/>
      <c r="D13" s="101"/>
      <c r="E13" s="101"/>
      <c r="F13" s="101"/>
      <c r="G13" s="101"/>
      <c r="H13" s="101"/>
      <c r="I13" s="101"/>
      <c r="J13" s="102"/>
    </row>
    <row r="14" spans="1:10" ht="12.75" customHeight="1" x14ac:dyDescent="0.2">
      <c r="A14" s="110"/>
      <c r="B14" s="101"/>
      <c r="C14" s="101"/>
      <c r="D14" s="101"/>
      <c r="E14" s="101"/>
      <c r="F14" s="101"/>
      <c r="G14" s="101"/>
      <c r="H14" s="101"/>
      <c r="I14" s="101"/>
      <c r="J14" s="102"/>
    </row>
    <row r="15" spans="1:10" ht="15.75" customHeight="1" x14ac:dyDescent="0.2">
      <c r="A15" s="106" t="s">
        <v>19</v>
      </c>
      <c r="B15" s="101"/>
      <c r="C15" s="101"/>
      <c r="D15" s="101"/>
      <c r="E15" s="101"/>
      <c r="F15" s="101"/>
      <c r="G15" s="101"/>
      <c r="H15" s="101"/>
      <c r="I15" s="101"/>
      <c r="J15" s="102"/>
    </row>
    <row r="16" spans="1:10" ht="15.75" customHeight="1" x14ac:dyDescent="0.2">
      <c r="A16" s="1">
        <v>1</v>
      </c>
      <c r="B16" s="100" t="s">
        <v>20</v>
      </c>
      <c r="C16" s="101"/>
      <c r="D16" s="101"/>
      <c r="E16" s="101"/>
      <c r="F16" s="101"/>
      <c r="G16" s="102"/>
      <c r="H16" s="142" t="s">
        <v>21</v>
      </c>
      <c r="I16" s="101"/>
      <c r="J16" s="102"/>
    </row>
    <row r="17" spans="1:26" ht="15.75" customHeight="1" x14ac:dyDescent="0.2">
      <c r="A17" s="1">
        <v>2</v>
      </c>
      <c r="B17" s="100" t="s">
        <v>22</v>
      </c>
      <c r="C17" s="101"/>
      <c r="D17" s="101"/>
      <c r="E17" s="101"/>
      <c r="F17" s="101"/>
      <c r="G17" s="102"/>
      <c r="H17" s="142">
        <v>5143</v>
      </c>
      <c r="I17" s="101"/>
      <c r="J17" s="102"/>
    </row>
    <row r="18" spans="1:26" ht="15.75" customHeight="1" x14ac:dyDescent="0.2">
      <c r="A18" s="1">
        <v>3</v>
      </c>
      <c r="B18" s="100" t="s">
        <v>23</v>
      </c>
      <c r="C18" s="101"/>
      <c r="D18" s="101"/>
      <c r="E18" s="101"/>
      <c r="F18" s="101"/>
      <c r="G18" s="102"/>
      <c r="H18" s="142">
        <v>1184.93</v>
      </c>
      <c r="I18" s="101"/>
      <c r="J18" s="102"/>
    </row>
    <row r="19" spans="1:26" ht="15.75" customHeight="1" x14ac:dyDescent="0.2">
      <c r="A19" s="1">
        <v>4</v>
      </c>
      <c r="B19" s="100" t="s">
        <v>24</v>
      </c>
      <c r="C19" s="101"/>
      <c r="D19" s="101"/>
      <c r="E19" s="101"/>
      <c r="F19" s="101"/>
      <c r="G19" s="102"/>
      <c r="H19" s="142" t="s">
        <v>25</v>
      </c>
      <c r="I19" s="101"/>
      <c r="J19" s="102"/>
    </row>
    <row r="20" spans="1:26" ht="15.75" customHeight="1" x14ac:dyDescent="0.2">
      <c r="A20" s="1">
        <v>5</v>
      </c>
      <c r="B20" s="100" t="s">
        <v>26</v>
      </c>
      <c r="C20" s="101"/>
      <c r="D20" s="101"/>
      <c r="E20" s="101"/>
      <c r="F20" s="101"/>
      <c r="G20" s="102"/>
      <c r="H20" s="140">
        <v>44197</v>
      </c>
      <c r="I20" s="101"/>
      <c r="J20" s="102"/>
    </row>
    <row r="21" spans="1:26" ht="12.75" customHeight="1" x14ac:dyDescent="0.2">
      <c r="A21" s="104"/>
      <c r="B21" s="101"/>
      <c r="C21" s="101"/>
      <c r="D21" s="101"/>
      <c r="E21" s="101"/>
      <c r="F21" s="101"/>
      <c r="G21" s="101"/>
      <c r="H21" s="101"/>
      <c r="I21" s="101"/>
      <c r="J21" s="102"/>
    </row>
    <row r="22" spans="1:26" ht="20.25" customHeight="1" x14ac:dyDescent="0.2">
      <c r="A22" s="141" t="s">
        <v>27</v>
      </c>
      <c r="B22" s="101"/>
      <c r="C22" s="101"/>
      <c r="D22" s="101"/>
      <c r="E22" s="101"/>
      <c r="F22" s="101"/>
      <c r="G22" s="101"/>
      <c r="H22" s="101"/>
      <c r="I22" s="101"/>
      <c r="J22" s="102"/>
    </row>
    <row r="23" spans="1:26" ht="30" customHeight="1" x14ac:dyDescent="0.2">
      <c r="A23" s="2">
        <v>1</v>
      </c>
      <c r="B23" s="106" t="s">
        <v>28</v>
      </c>
      <c r="C23" s="101"/>
      <c r="D23" s="101"/>
      <c r="E23" s="101"/>
      <c r="F23" s="101"/>
      <c r="G23" s="102"/>
      <c r="H23" s="106" t="s">
        <v>29</v>
      </c>
      <c r="I23" s="102"/>
      <c r="J23" s="2" t="s">
        <v>30</v>
      </c>
    </row>
    <row r="24" spans="1:26" ht="14.25" customHeight="1" x14ac:dyDescent="0.2">
      <c r="A24" s="1" t="s">
        <v>7</v>
      </c>
      <c r="B24" s="100" t="s">
        <v>31</v>
      </c>
      <c r="C24" s="101"/>
      <c r="D24" s="101"/>
      <c r="E24" s="101"/>
      <c r="F24" s="101"/>
      <c r="G24" s="101"/>
      <c r="H24" s="101"/>
      <c r="I24" s="102"/>
      <c r="J24" s="3">
        <f>H18</f>
        <v>1184.93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1" t="s">
        <v>9</v>
      </c>
      <c r="B25" s="100" t="s">
        <v>32</v>
      </c>
      <c r="C25" s="101"/>
      <c r="D25" s="101"/>
      <c r="E25" s="101"/>
      <c r="F25" s="101"/>
      <c r="G25" s="101"/>
      <c r="H25" s="102"/>
      <c r="I25" s="5"/>
      <c r="J25" s="6">
        <f>ROUND(I25*J24,2)</f>
        <v>0</v>
      </c>
    </row>
    <row r="26" spans="1:26" ht="15.75" customHeight="1" x14ac:dyDescent="0.2">
      <c r="A26" s="107" t="s">
        <v>33</v>
      </c>
      <c r="B26" s="101"/>
      <c r="C26" s="101"/>
      <c r="D26" s="101"/>
      <c r="E26" s="101"/>
      <c r="F26" s="101"/>
      <c r="G26" s="101"/>
      <c r="H26" s="101"/>
      <c r="I26" s="102"/>
      <c r="J26" s="7">
        <f>SUM(J24:J25)</f>
        <v>1184.93</v>
      </c>
    </row>
    <row r="27" spans="1:26" ht="12.75" customHeight="1" x14ac:dyDescent="0.2">
      <c r="A27" s="104"/>
      <c r="B27" s="101"/>
      <c r="C27" s="101"/>
      <c r="D27" s="101"/>
      <c r="E27" s="101"/>
      <c r="F27" s="101"/>
      <c r="G27" s="101"/>
      <c r="H27" s="101"/>
      <c r="I27" s="101"/>
      <c r="J27" s="102"/>
    </row>
    <row r="28" spans="1:26" ht="15.75" customHeight="1" x14ac:dyDescent="0.2">
      <c r="A28" s="105" t="s">
        <v>34</v>
      </c>
      <c r="B28" s="101"/>
      <c r="C28" s="101"/>
      <c r="D28" s="101"/>
      <c r="E28" s="101"/>
      <c r="F28" s="101"/>
      <c r="G28" s="101"/>
      <c r="H28" s="101"/>
      <c r="I28" s="101"/>
      <c r="J28" s="102"/>
    </row>
    <row r="29" spans="1:26" ht="15" customHeight="1" x14ac:dyDescent="0.2">
      <c r="A29" s="137" t="s">
        <v>35</v>
      </c>
      <c r="B29" s="101"/>
      <c r="C29" s="101"/>
      <c r="D29" s="101"/>
      <c r="E29" s="101"/>
      <c r="F29" s="101"/>
      <c r="G29" s="101"/>
      <c r="H29" s="101"/>
      <c r="I29" s="101"/>
      <c r="J29" s="102"/>
    </row>
    <row r="30" spans="1:26" ht="15" customHeight="1" x14ac:dyDescent="0.2">
      <c r="A30" s="8" t="s">
        <v>36</v>
      </c>
      <c r="B30" s="138" t="s">
        <v>37</v>
      </c>
      <c r="C30" s="101"/>
      <c r="D30" s="101"/>
      <c r="E30" s="101"/>
      <c r="F30" s="101"/>
      <c r="G30" s="101"/>
      <c r="H30" s="101"/>
      <c r="I30" s="102"/>
      <c r="J30" s="9" t="s">
        <v>38</v>
      </c>
    </row>
    <row r="31" spans="1:26" ht="27" customHeight="1" x14ac:dyDescent="0.2">
      <c r="A31" s="10" t="s">
        <v>7</v>
      </c>
      <c r="B31" s="100" t="s">
        <v>39</v>
      </c>
      <c r="C31" s="101"/>
      <c r="D31" s="101"/>
      <c r="E31" s="101"/>
      <c r="F31" s="101"/>
      <c r="G31" s="101"/>
      <c r="H31" s="102"/>
      <c r="I31" s="11">
        <v>8.3299999999999999E-2</v>
      </c>
      <c r="J31" s="12">
        <f t="shared" ref="J31:J32" si="0">ROUND($J$26*I31,2)</f>
        <v>98.7</v>
      </c>
    </row>
    <row r="32" spans="1:26" ht="36" customHeight="1" x14ac:dyDescent="0.2">
      <c r="A32" s="10" t="s">
        <v>9</v>
      </c>
      <c r="B32" s="131" t="s">
        <v>40</v>
      </c>
      <c r="C32" s="101"/>
      <c r="D32" s="101"/>
      <c r="E32" s="101"/>
      <c r="F32" s="101"/>
      <c r="G32" s="101"/>
      <c r="H32" s="102"/>
      <c r="I32" s="13">
        <v>3.0249999999999999E-2</v>
      </c>
      <c r="J32" s="12">
        <f t="shared" si="0"/>
        <v>35.840000000000003</v>
      </c>
    </row>
    <row r="33" spans="1:10" ht="12.75" customHeight="1" x14ac:dyDescent="0.2">
      <c r="A33" s="139" t="s">
        <v>41</v>
      </c>
      <c r="B33" s="101"/>
      <c r="C33" s="101"/>
      <c r="D33" s="101"/>
      <c r="E33" s="101"/>
      <c r="F33" s="101"/>
      <c r="G33" s="101"/>
      <c r="H33" s="101"/>
      <c r="I33" s="102"/>
      <c r="J33" s="12">
        <f>SUM(J31+J32)</f>
        <v>134.54000000000002</v>
      </c>
    </row>
    <row r="34" spans="1:10" ht="12.75" customHeight="1" x14ac:dyDescent="0.2">
      <c r="A34" s="14" t="s">
        <v>12</v>
      </c>
      <c r="B34" s="109" t="s">
        <v>42</v>
      </c>
      <c r="C34" s="101"/>
      <c r="D34" s="101"/>
      <c r="E34" s="101"/>
      <c r="F34" s="101"/>
      <c r="G34" s="101"/>
      <c r="H34" s="101"/>
      <c r="I34" s="102"/>
      <c r="J34" s="15">
        <f>ROUND(I47*J33,2)</f>
        <v>49.51</v>
      </c>
    </row>
    <row r="35" spans="1:10" ht="12.75" customHeight="1" x14ac:dyDescent="0.2">
      <c r="A35" s="103" t="s">
        <v>41</v>
      </c>
      <c r="B35" s="101"/>
      <c r="C35" s="101"/>
      <c r="D35" s="101"/>
      <c r="E35" s="101"/>
      <c r="F35" s="101"/>
      <c r="G35" s="101"/>
      <c r="H35" s="101"/>
      <c r="I35" s="102"/>
      <c r="J35" s="16">
        <f>J33+J34</f>
        <v>184.05</v>
      </c>
    </row>
    <row r="36" spans="1:10" ht="12.75" customHeight="1" x14ac:dyDescent="0.2">
      <c r="A36" s="110"/>
      <c r="B36" s="101"/>
      <c r="C36" s="101"/>
      <c r="D36" s="101"/>
      <c r="E36" s="101"/>
      <c r="F36" s="101"/>
      <c r="G36" s="101"/>
      <c r="H36" s="101"/>
      <c r="I36" s="101"/>
      <c r="J36" s="102"/>
    </row>
    <row r="37" spans="1:10" ht="30" customHeight="1" x14ac:dyDescent="0.2">
      <c r="A37" s="105" t="s">
        <v>43</v>
      </c>
      <c r="B37" s="101"/>
      <c r="C37" s="101"/>
      <c r="D37" s="101"/>
      <c r="E37" s="101"/>
      <c r="F37" s="101"/>
      <c r="G37" s="101"/>
      <c r="H37" s="101"/>
      <c r="I37" s="101"/>
      <c r="J37" s="102"/>
    </row>
    <row r="38" spans="1:10" ht="30" customHeight="1" x14ac:dyDescent="0.2">
      <c r="A38" s="17" t="s">
        <v>44</v>
      </c>
      <c r="B38" s="130" t="s">
        <v>45</v>
      </c>
      <c r="C38" s="101"/>
      <c r="D38" s="101"/>
      <c r="E38" s="101"/>
      <c r="F38" s="101"/>
      <c r="G38" s="101"/>
      <c r="H38" s="102"/>
      <c r="I38" s="2" t="s">
        <v>46</v>
      </c>
      <c r="J38" s="2" t="s">
        <v>47</v>
      </c>
    </row>
    <row r="39" spans="1:10" ht="12.75" customHeight="1" x14ac:dyDescent="0.2">
      <c r="A39" s="10" t="s">
        <v>7</v>
      </c>
      <c r="B39" s="109" t="s">
        <v>48</v>
      </c>
      <c r="C39" s="101"/>
      <c r="D39" s="101"/>
      <c r="E39" s="101"/>
      <c r="F39" s="101"/>
      <c r="G39" s="101"/>
      <c r="H39" s="102"/>
      <c r="I39" s="18">
        <v>0.2</v>
      </c>
      <c r="J39" s="19">
        <f t="shared" ref="J39:J46" si="1">ROUND($J$26*I39,2)</f>
        <v>236.99</v>
      </c>
    </row>
    <row r="40" spans="1:10" ht="12.75" customHeight="1" x14ac:dyDescent="0.2">
      <c r="A40" s="10" t="s">
        <v>9</v>
      </c>
      <c r="B40" s="109" t="s">
        <v>49</v>
      </c>
      <c r="C40" s="101"/>
      <c r="D40" s="101"/>
      <c r="E40" s="101"/>
      <c r="F40" s="101"/>
      <c r="G40" s="101"/>
      <c r="H40" s="102"/>
      <c r="I40" s="18">
        <v>2.5000000000000001E-2</v>
      </c>
      <c r="J40" s="19">
        <f t="shared" si="1"/>
        <v>29.62</v>
      </c>
    </row>
    <row r="41" spans="1:10" ht="12.75" customHeight="1" x14ac:dyDescent="0.2">
      <c r="A41" s="10" t="s">
        <v>12</v>
      </c>
      <c r="B41" s="109" t="s">
        <v>50</v>
      </c>
      <c r="C41" s="101"/>
      <c r="D41" s="102"/>
      <c r="E41" s="20" t="s">
        <v>51</v>
      </c>
      <c r="F41" s="21">
        <v>0.03</v>
      </c>
      <c r="G41" s="20" t="s">
        <v>52</v>
      </c>
      <c r="H41" s="22">
        <v>1</v>
      </c>
      <c r="I41" s="23">
        <f>ROUND((F41*H41),6)</f>
        <v>0.03</v>
      </c>
      <c r="J41" s="19">
        <f t="shared" si="1"/>
        <v>35.549999999999997</v>
      </c>
    </row>
    <row r="42" spans="1:10" ht="12.75" customHeight="1" x14ac:dyDescent="0.2">
      <c r="A42" s="10" t="s">
        <v>15</v>
      </c>
      <c r="B42" s="109" t="s">
        <v>53</v>
      </c>
      <c r="C42" s="101"/>
      <c r="D42" s="101"/>
      <c r="E42" s="101"/>
      <c r="F42" s="101"/>
      <c r="G42" s="101"/>
      <c r="H42" s="102"/>
      <c r="I42" s="18">
        <v>1.4999999999999999E-2</v>
      </c>
      <c r="J42" s="19">
        <f t="shared" si="1"/>
        <v>17.77</v>
      </c>
    </row>
    <row r="43" spans="1:10" ht="12.75" customHeight="1" x14ac:dyDescent="0.2">
      <c r="A43" s="10" t="s">
        <v>54</v>
      </c>
      <c r="B43" s="109" t="s">
        <v>55</v>
      </c>
      <c r="C43" s="101"/>
      <c r="D43" s="101"/>
      <c r="E43" s="101"/>
      <c r="F43" s="101"/>
      <c r="G43" s="101"/>
      <c r="H43" s="102"/>
      <c r="I43" s="18">
        <v>0.01</v>
      </c>
      <c r="J43" s="19">
        <f t="shared" si="1"/>
        <v>11.85</v>
      </c>
    </row>
    <row r="44" spans="1:10" ht="12.75" customHeight="1" x14ac:dyDescent="0.2">
      <c r="A44" s="10" t="s">
        <v>56</v>
      </c>
      <c r="B44" s="109" t="s">
        <v>57</v>
      </c>
      <c r="C44" s="101"/>
      <c r="D44" s="101"/>
      <c r="E44" s="101"/>
      <c r="F44" s="101"/>
      <c r="G44" s="101"/>
      <c r="H44" s="102"/>
      <c r="I44" s="18">
        <v>6.0000000000000001E-3</v>
      </c>
      <c r="J44" s="19">
        <f t="shared" si="1"/>
        <v>7.11</v>
      </c>
    </row>
    <row r="45" spans="1:10" ht="12.75" customHeight="1" x14ac:dyDescent="0.2">
      <c r="A45" s="10" t="s">
        <v>58</v>
      </c>
      <c r="B45" s="109" t="s">
        <v>59</v>
      </c>
      <c r="C45" s="101"/>
      <c r="D45" s="101"/>
      <c r="E45" s="101"/>
      <c r="F45" s="101"/>
      <c r="G45" s="101"/>
      <c r="H45" s="102"/>
      <c r="I45" s="18">
        <v>2E-3</v>
      </c>
      <c r="J45" s="19">
        <f t="shared" si="1"/>
        <v>2.37</v>
      </c>
    </row>
    <row r="46" spans="1:10" ht="12.75" customHeight="1" x14ac:dyDescent="0.2">
      <c r="A46" s="10" t="s">
        <v>60</v>
      </c>
      <c r="B46" s="109" t="s">
        <v>61</v>
      </c>
      <c r="C46" s="101"/>
      <c r="D46" s="101"/>
      <c r="E46" s="101"/>
      <c r="F46" s="101"/>
      <c r="G46" s="101"/>
      <c r="H46" s="102"/>
      <c r="I46" s="18">
        <v>0.08</v>
      </c>
      <c r="J46" s="19">
        <f t="shared" si="1"/>
        <v>94.79</v>
      </c>
    </row>
    <row r="47" spans="1:10" ht="12.75" customHeight="1" x14ac:dyDescent="0.2">
      <c r="A47" s="103" t="s">
        <v>41</v>
      </c>
      <c r="B47" s="101"/>
      <c r="C47" s="101"/>
      <c r="D47" s="101"/>
      <c r="E47" s="101"/>
      <c r="F47" s="101"/>
      <c r="G47" s="101"/>
      <c r="H47" s="102"/>
      <c r="I47" s="24">
        <f t="shared" ref="I47:J47" si="2">SUM(I39:I46)</f>
        <v>0.36800000000000005</v>
      </c>
      <c r="J47" s="16">
        <f t="shared" si="2"/>
        <v>436.05000000000007</v>
      </c>
    </row>
    <row r="48" spans="1:10" ht="12.75" customHeight="1" x14ac:dyDescent="0.2">
      <c r="A48" s="110"/>
      <c r="B48" s="101"/>
      <c r="C48" s="101"/>
      <c r="D48" s="101"/>
      <c r="E48" s="101"/>
      <c r="F48" s="101"/>
      <c r="G48" s="101"/>
      <c r="H48" s="101"/>
      <c r="I48" s="101"/>
      <c r="J48" s="102"/>
    </row>
    <row r="49" spans="1:10" ht="15.75" customHeight="1" x14ac:dyDescent="0.2">
      <c r="A49" s="105" t="s">
        <v>62</v>
      </c>
      <c r="B49" s="101"/>
      <c r="C49" s="101"/>
      <c r="D49" s="101"/>
      <c r="E49" s="101"/>
      <c r="F49" s="101"/>
      <c r="G49" s="101"/>
      <c r="H49" s="101"/>
      <c r="I49" s="101"/>
      <c r="J49" s="102"/>
    </row>
    <row r="50" spans="1:10" ht="15.75" customHeight="1" x14ac:dyDescent="0.2">
      <c r="A50" s="17" t="s">
        <v>63</v>
      </c>
      <c r="B50" s="130" t="s">
        <v>64</v>
      </c>
      <c r="C50" s="101"/>
      <c r="D50" s="101"/>
      <c r="E50" s="101"/>
      <c r="F50" s="101"/>
      <c r="G50" s="101"/>
      <c r="H50" s="101"/>
      <c r="I50" s="102"/>
      <c r="J50" s="2" t="s">
        <v>38</v>
      </c>
    </row>
    <row r="51" spans="1:10" ht="12.75" customHeight="1" x14ac:dyDescent="0.2">
      <c r="A51" s="10" t="s">
        <v>7</v>
      </c>
      <c r="B51" s="109" t="s">
        <v>65</v>
      </c>
      <c r="C51" s="101"/>
      <c r="D51" s="101"/>
      <c r="E51" s="101"/>
      <c r="F51" s="101"/>
      <c r="G51" s="101"/>
      <c r="H51" s="101"/>
      <c r="I51" s="102"/>
      <c r="J51" s="19">
        <f>IF(ROUND((I54*I52*I53)-(J24*0.06),2)&lt;0,0,ROUND((I54*I52*I53)-(J24*0.06),2))*1+(I52*I53*21.726-0.06*J24)*0</f>
        <v>131.30000000000001</v>
      </c>
    </row>
    <row r="52" spans="1:10" ht="12.75" customHeight="1" x14ac:dyDescent="0.2">
      <c r="A52" s="10"/>
      <c r="B52" s="131" t="s">
        <v>66</v>
      </c>
      <c r="C52" s="101"/>
      <c r="D52" s="101"/>
      <c r="E52" s="101"/>
      <c r="F52" s="101"/>
      <c r="G52" s="101"/>
      <c r="H52" s="102"/>
      <c r="I52" s="25">
        <v>4.5999999999999996</v>
      </c>
      <c r="J52" s="26" t="s">
        <v>67</v>
      </c>
    </row>
    <row r="53" spans="1:10" ht="12.75" customHeight="1" x14ac:dyDescent="0.2">
      <c r="A53" s="10"/>
      <c r="B53" s="108" t="s">
        <v>68</v>
      </c>
      <c r="C53" s="101"/>
      <c r="D53" s="101"/>
      <c r="E53" s="101"/>
      <c r="F53" s="101"/>
      <c r="G53" s="101"/>
      <c r="H53" s="102"/>
      <c r="I53" s="27">
        <v>2</v>
      </c>
      <c r="J53" s="26"/>
    </row>
    <row r="54" spans="1:10" ht="12.75" customHeight="1" x14ac:dyDescent="0.2">
      <c r="A54" s="10"/>
      <c r="B54" s="108" t="s">
        <v>69</v>
      </c>
      <c r="C54" s="101"/>
      <c r="D54" s="101"/>
      <c r="E54" s="101"/>
      <c r="F54" s="101"/>
      <c r="G54" s="101"/>
      <c r="H54" s="102"/>
      <c r="I54" s="28">
        <v>22</v>
      </c>
      <c r="J54" s="26"/>
    </row>
    <row r="55" spans="1:10" ht="12.75" customHeight="1" x14ac:dyDescent="0.2">
      <c r="A55" s="10" t="s">
        <v>9</v>
      </c>
      <c r="B55" s="109" t="s">
        <v>70</v>
      </c>
      <c r="C55" s="101"/>
      <c r="D55" s="101"/>
      <c r="E55" s="101"/>
      <c r="F55" s="101"/>
      <c r="G55" s="101"/>
      <c r="H55" s="101"/>
      <c r="I55" s="102"/>
      <c r="J55" s="19">
        <f>ROUND(I57*I56*(1-0.19),2)*1+ROUND(21.726*6*(1-0.19),2)*0</f>
        <v>324.32</v>
      </c>
    </row>
    <row r="56" spans="1:10" ht="12.75" customHeight="1" x14ac:dyDescent="0.2">
      <c r="A56" s="10"/>
      <c r="B56" s="108" t="s">
        <v>71</v>
      </c>
      <c r="C56" s="101"/>
      <c r="D56" s="101"/>
      <c r="E56" s="101"/>
      <c r="F56" s="101"/>
      <c r="G56" s="101"/>
      <c r="H56" s="102"/>
      <c r="I56" s="25">
        <v>18.2</v>
      </c>
      <c r="J56" s="26" t="s">
        <v>67</v>
      </c>
    </row>
    <row r="57" spans="1:10" ht="12.75" customHeight="1" x14ac:dyDescent="0.2">
      <c r="A57" s="29"/>
      <c r="B57" s="108" t="s">
        <v>72</v>
      </c>
      <c r="C57" s="101"/>
      <c r="D57" s="101"/>
      <c r="E57" s="101"/>
      <c r="F57" s="101"/>
      <c r="G57" s="101"/>
      <c r="H57" s="102"/>
      <c r="I57" s="28">
        <v>22</v>
      </c>
      <c r="J57" s="26"/>
    </row>
    <row r="58" spans="1:10" ht="27" customHeight="1" x14ac:dyDescent="0.2">
      <c r="A58" s="10" t="s">
        <v>12</v>
      </c>
      <c r="B58" s="100" t="s">
        <v>73</v>
      </c>
      <c r="C58" s="101"/>
      <c r="D58" s="101"/>
      <c r="E58" s="101"/>
      <c r="F58" s="101"/>
      <c r="G58" s="101"/>
      <c r="H58" s="101"/>
      <c r="I58" s="102"/>
      <c r="J58" s="19">
        <f>ROUND(0.001068*7000,2)</f>
        <v>7.48</v>
      </c>
    </row>
    <row r="59" spans="1:10" ht="27" customHeight="1" x14ac:dyDescent="0.2">
      <c r="A59" s="10" t="s">
        <v>15</v>
      </c>
      <c r="B59" s="100" t="s">
        <v>74</v>
      </c>
      <c r="C59" s="101"/>
      <c r="D59" s="101"/>
      <c r="E59" s="101"/>
      <c r="F59" s="101"/>
      <c r="G59" s="101"/>
      <c r="H59" s="101"/>
      <c r="I59" s="102"/>
      <c r="J59" s="30">
        <v>15.62</v>
      </c>
    </row>
    <row r="60" spans="1:10" ht="12.75" customHeight="1" x14ac:dyDescent="0.2">
      <c r="A60" s="103" t="s">
        <v>33</v>
      </c>
      <c r="B60" s="101"/>
      <c r="C60" s="101"/>
      <c r="D60" s="101"/>
      <c r="E60" s="101"/>
      <c r="F60" s="101"/>
      <c r="G60" s="101"/>
      <c r="H60" s="101"/>
      <c r="I60" s="102"/>
      <c r="J60" s="16">
        <f>SUM(J51:J59)</f>
        <v>478.72</v>
      </c>
    </row>
    <row r="61" spans="1:10" ht="12.75" customHeight="1" x14ac:dyDescent="0.2">
      <c r="A61" s="110"/>
      <c r="B61" s="101"/>
      <c r="C61" s="101"/>
      <c r="D61" s="101"/>
      <c r="E61" s="101"/>
      <c r="F61" s="101"/>
      <c r="G61" s="101"/>
      <c r="H61" s="101"/>
      <c r="I61" s="101"/>
      <c r="J61" s="102"/>
    </row>
    <row r="62" spans="1:10" ht="15.75" customHeight="1" x14ac:dyDescent="0.2">
      <c r="A62" s="105" t="s">
        <v>75</v>
      </c>
      <c r="B62" s="101"/>
      <c r="C62" s="101"/>
      <c r="D62" s="101"/>
      <c r="E62" s="101"/>
      <c r="F62" s="101"/>
      <c r="G62" s="101"/>
      <c r="H62" s="101"/>
      <c r="I62" s="101"/>
      <c r="J62" s="102"/>
    </row>
    <row r="63" spans="1:10" ht="15.75" customHeight="1" x14ac:dyDescent="0.2">
      <c r="A63" s="2">
        <v>2</v>
      </c>
      <c r="B63" s="106" t="s">
        <v>76</v>
      </c>
      <c r="C63" s="101"/>
      <c r="D63" s="101"/>
      <c r="E63" s="101"/>
      <c r="F63" s="101"/>
      <c r="G63" s="101"/>
      <c r="H63" s="101"/>
      <c r="I63" s="102"/>
      <c r="J63" s="2" t="s">
        <v>38</v>
      </c>
    </row>
    <row r="64" spans="1:10" ht="14.25" customHeight="1" x14ac:dyDescent="0.2">
      <c r="A64" s="1" t="s">
        <v>36</v>
      </c>
      <c r="B64" s="1"/>
      <c r="C64" s="100" t="s">
        <v>77</v>
      </c>
      <c r="D64" s="101"/>
      <c r="E64" s="101"/>
      <c r="F64" s="101"/>
      <c r="G64" s="101"/>
      <c r="H64" s="101"/>
      <c r="I64" s="102"/>
      <c r="J64" s="31">
        <f>J35</f>
        <v>184.05</v>
      </c>
    </row>
    <row r="65" spans="1:10" ht="14.25" customHeight="1" x14ac:dyDescent="0.2">
      <c r="A65" s="1" t="s">
        <v>44</v>
      </c>
      <c r="B65" s="1"/>
      <c r="C65" s="100" t="s">
        <v>45</v>
      </c>
      <c r="D65" s="101"/>
      <c r="E65" s="101"/>
      <c r="F65" s="101"/>
      <c r="G65" s="101"/>
      <c r="H65" s="101"/>
      <c r="I65" s="102"/>
      <c r="J65" s="31">
        <f>J47</f>
        <v>436.05000000000007</v>
      </c>
    </row>
    <row r="66" spans="1:10" ht="14.25" customHeight="1" x14ac:dyDescent="0.2">
      <c r="A66" s="1" t="s">
        <v>63</v>
      </c>
      <c r="B66" s="1"/>
      <c r="C66" s="100" t="s">
        <v>64</v>
      </c>
      <c r="D66" s="101"/>
      <c r="E66" s="101"/>
      <c r="F66" s="101"/>
      <c r="G66" s="101"/>
      <c r="H66" s="101"/>
      <c r="I66" s="102"/>
      <c r="J66" s="31">
        <f>J60</f>
        <v>478.72</v>
      </c>
    </row>
    <row r="67" spans="1:10" ht="14.25" customHeight="1" x14ac:dyDescent="0.2">
      <c r="A67" s="107" t="s">
        <v>41</v>
      </c>
      <c r="B67" s="101"/>
      <c r="C67" s="101"/>
      <c r="D67" s="101"/>
      <c r="E67" s="101"/>
      <c r="F67" s="101"/>
      <c r="G67" s="101"/>
      <c r="H67" s="101"/>
      <c r="I67" s="102"/>
      <c r="J67" s="32">
        <f>SUM(J64+J65+J66)</f>
        <v>1098.8200000000002</v>
      </c>
    </row>
    <row r="68" spans="1:10" ht="12.75" customHeight="1" x14ac:dyDescent="0.2">
      <c r="A68" s="104"/>
      <c r="B68" s="101"/>
      <c r="C68" s="101"/>
      <c r="D68" s="101"/>
      <c r="E68" s="101"/>
      <c r="F68" s="101"/>
      <c r="G68" s="101"/>
      <c r="H68" s="101"/>
      <c r="I68" s="101"/>
      <c r="J68" s="102"/>
    </row>
    <row r="69" spans="1:10" ht="15.75" customHeight="1" x14ac:dyDescent="0.2">
      <c r="A69" s="105" t="s">
        <v>78</v>
      </c>
      <c r="B69" s="101"/>
      <c r="C69" s="101"/>
      <c r="D69" s="101"/>
      <c r="E69" s="101"/>
      <c r="F69" s="101"/>
      <c r="G69" s="101"/>
      <c r="H69" s="101"/>
      <c r="I69" s="101"/>
      <c r="J69" s="102"/>
    </row>
    <row r="70" spans="1:10" ht="15.75" customHeight="1" x14ac:dyDescent="0.2">
      <c r="A70" s="17">
        <v>3</v>
      </c>
      <c r="B70" s="106" t="s">
        <v>79</v>
      </c>
      <c r="C70" s="101"/>
      <c r="D70" s="101"/>
      <c r="E70" s="101"/>
      <c r="F70" s="101"/>
      <c r="G70" s="101"/>
      <c r="H70" s="101"/>
      <c r="I70" s="102"/>
      <c r="J70" s="17" t="s">
        <v>80</v>
      </c>
    </row>
    <row r="71" spans="1:10" ht="46.5" customHeight="1" x14ac:dyDescent="0.2">
      <c r="A71" s="10" t="s">
        <v>7</v>
      </c>
      <c r="B71" s="100" t="s">
        <v>81</v>
      </c>
      <c r="C71" s="101"/>
      <c r="D71" s="101"/>
      <c r="E71" s="101"/>
      <c r="F71" s="101"/>
      <c r="G71" s="101"/>
      <c r="H71" s="101"/>
      <c r="I71" s="102"/>
      <c r="J71" s="19">
        <f>ROUND((($J$26/12)+($J$31/12)+($J$26/12/12)+($J$32/12))*(30/30)*0.05,2)</f>
        <v>5.91</v>
      </c>
    </row>
    <row r="72" spans="1:10" ht="14.25" customHeight="1" x14ac:dyDescent="0.2">
      <c r="A72" s="10" t="s">
        <v>9</v>
      </c>
      <c r="B72" s="100" t="s">
        <v>82</v>
      </c>
      <c r="C72" s="101"/>
      <c r="D72" s="101"/>
      <c r="E72" s="101"/>
      <c r="F72" s="101"/>
      <c r="G72" s="101"/>
      <c r="H72" s="101"/>
      <c r="I72" s="102"/>
      <c r="J72" s="19">
        <f>ROUND($J$71*I46,2)</f>
        <v>0.47</v>
      </c>
    </row>
    <row r="73" spans="1:10" ht="36" customHeight="1" x14ac:dyDescent="0.2">
      <c r="A73" s="10" t="s">
        <v>12</v>
      </c>
      <c r="B73" s="100" t="s">
        <v>83</v>
      </c>
      <c r="C73" s="101"/>
      <c r="D73" s="101"/>
      <c r="E73" s="101"/>
      <c r="F73" s="101"/>
      <c r="G73" s="101"/>
      <c r="H73" s="102"/>
      <c r="I73" s="33">
        <v>1.9E-3</v>
      </c>
      <c r="J73" s="19">
        <f>ROUND($J$26*I73,2)</f>
        <v>2.25</v>
      </c>
    </row>
    <row r="74" spans="1:10" ht="27" customHeight="1" x14ac:dyDescent="0.2">
      <c r="A74" s="10" t="s">
        <v>15</v>
      </c>
      <c r="B74" s="100" t="s">
        <v>84</v>
      </c>
      <c r="C74" s="101"/>
      <c r="D74" s="101"/>
      <c r="E74" s="101"/>
      <c r="F74" s="101"/>
      <c r="G74" s="101"/>
      <c r="H74" s="101"/>
      <c r="I74" s="102"/>
      <c r="J74" s="19">
        <f>ROUND(((($J$26/30)*7)/$H$10)*0.9,2)</f>
        <v>20.74</v>
      </c>
    </row>
    <row r="75" spans="1:10" ht="14.25" customHeight="1" x14ac:dyDescent="0.2">
      <c r="A75" s="10" t="s">
        <v>54</v>
      </c>
      <c r="B75" s="100" t="s">
        <v>85</v>
      </c>
      <c r="C75" s="101"/>
      <c r="D75" s="101"/>
      <c r="E75" s="101"/>
      <c r="F75" s="101"/>
      <c r="G75" s="101"/>
      <c r="H75" s="101"/>
      <c r="I75" s="102"/>
      <c r="J75" s="19">
        <f>ROUND($I$47*J74,2)</f>
        <v>7.63</v>
      </c>
    </row>
    <row r="76" spans="1:10" ht="36" customHeight="1" x14ac:dyDescent="0.2">
      <c r="A76" s="10" t="s">
        <v>56</v>
      </c>
      <c r="B76" s="100" t="s">
        <v>86</v>
      </c>
      <c r="C76" s="101"/>
      <c r="D76" s="101"/>
      <c r="E76" s="101"/>
      <c r="F76" s="101"/>
      <c r="G76" s="101"/>
      <c r="H76" s="102"/>
      <c r="I76" s="33">
        <v>3.8100000000000002E-2</v>
      </c>
      <c r="J76" s="19">
        <f>ROUND($J$26*I76,2)</f>
        <v>45.15</v>
      </c>
    </row>
    <row r="77" spans="1:10" ht="12.75" customHeight="1" x14ac:dyDescent="0.2">
      <c r="A77" s="103" t="s">
        <v>41</v>
      </c>
      <c r="B77" s="101"/>
      <c r="C77" s="101"/>
      <c r="D77" s="101"/>
      <c r="E77" s="101"/>
      <c r="F77" s="101"/>
      <c r="G77" s="101"/>
      <c r="H77" s="101"/>
      <c r="I77" s="102"/>
      <c r="J77" s="16">
        <f>SUM(J71:J76)</f>
        <v>82.15</v>
      </c>
    </row>
    <row r="78" spans="1:10" ht="12.75" customHeight="1" x14ac:dyDescent="0.2">
      <c r="A78" s="104"/>
      <c r="B78" s="101"/>
      <c r="C78" s="101"/>
      <c r="D78" s="101"/>
      <c r="E78" s="101"/>
      <c r="F78" s="101"/>
      <c r="G78" s="101"/>
      <c r="H78" s="101"/>
      <c r="I78" s="101"/>
      <c r="J78" s="102"/>
    </row>
    <row r="79" spans="1:10" ht="15.75" customHeight="1" x14ac:dyDescent="0.2">
      <c r="A79" s="105" t="s">
        <v>87</v>
      </c>
      <c r="B79" s="101"/>
      <c r="C79" s="101"/>
      <c r="D79" s="101"/>
      <c r="E79" s="101"/>
      <c r="F79" s="101"/>
      <c r="G79" s="101"/>
      <c r="H79" s="101"/>
      <c r="I79" s="101"/>
      <c r="J79" s="102"/>
    </row>
    <row r="80" spans="1:10" ht="27" customHeight="1" x14ac:dyDescent="0.2">
      <c r="A80" s="135" t="s">
        <v>88</v>
      </c>
      <c r="B80" s="101"/>
      <c r="C80" s="101"/>
      <c r="D80" s="101"/>
      <c r="E80" s="101"/>
      <c r="F80" s="101"/>
      <c r="G80" s="101"/>
      <c r="H80" s="101"/>
      <c r="I80" s="102"/>
      <c r="J80" s="34">
        <f>J83+J26+J31+J32</f>
        <v>1427</v>
      </c>
    </row>
    <row r="81" spans="1:10" ht="14.25" customHeight="1" x14ac:dyDescent="0.2">
      <c r="A81" s="136"/>
      <c r="B81" s="101"/>
      <c r="C81" s="101"/>
      <c r="D81" s="101"/>
      <c r="E81" s="101"/>
      <c r="F81" s="101"/>
      <c r="G81" s="101"/>
      <c r="H81" s="101"/>
      <c r="I81" s="101"/>
      <c r="J81" s="102"/>
    </row>
    <row r="82" spans="1:10" ht="15" customHeight="1" x14ac:dyDescent="0.25">
      <c r="A82" s="35" t="s">
        <v>89</v>
      </c>
      <c r="B82" s="130" t="s">
        <v>90</v>
      </c>
      <c r="C82" s="101"/>
      <c r="D82" s="101"/>
      <c r="E82" s="101"/>
      <c r="F82" s="101"/>
      <c r="G82" s="101"/>
      <c r="H82" s="101"/>
      <c r="I82" s="102"/>
      <c r="J82" s="35" t="s">
        <v>38</v>
      </c>
    </row>
    <row r="83" spans="1:10" ht="12.75" customHeight="1" x14ac:dyDescent="0.2">
      <c r="A83" s="14" t="s">
        <v>7</v>
      </c>
      <c r="B83" s="100" t="s">
        <v>91</v>
      </c>
      <c r="C83" s="101"/>
      <c r="D83" s="101"/>
      <c r="E83" s="101"/>
      <c r="F83" s="101"/>
      <c r="G83" s="101"/>
      <c r="H83" s="102"/>
      <c r="I83" s="13">
        <v>9.0749999999999997E-2</v>
      </c>
      <c r="J83" s="19">
        <f>ROUND(($J$26*I83),2)</f>
        <v>107.53</v>
      </c>
    </row>
    <row r="84" spans="1:10" ht="12.75" customHeight="1" x14ac:dyDescent="0.2">
      <c r="A84" s="14" t="s">
        <v>9</v>
      </c>
      <c r="B84" s="109" t="s">
        <v>92</v>
      </c>
      <c r="C84" s="101"/>
      <c r="D84" s="101"/>
      <c r="E84" s="101"/>
      <c r="F84" s="101"/>
      <c r="G84" s="101"/>
      <c r="H84" s="101"/>
      <c r="I84" s="102"/>
      <c r="J84" s="36">
        <f>ROUND((($J$80/30)*2.96)/12,2)</f>
        <v>11.73</v>
      </c>
    </row>
    <row r="85" spans="1:10" ht="12.75" customHeight="1" x14ac:dyDescent="0.2">
      <c r="A85" s="14" t="s">
        <v>12</v>
      </c>
      <c r="B85" s="109" t="s">
        <v>93</v>
      </c>
      <c r="C85" s="101"/>
      <c r="D85" s="101"/>
      <c r="E85" s="101"/>
      <c r="F85" s="101"/>
      <c r="G85" s="101"/>
      <c r="H85" s="101"/>
      <c r="I85" s="102"/>
      <c r="J85" s="36">
        <f>ROUND((($J$80/30)*5)/12*0.015,2)</f>
        <v>0.3</v>
      </c>
    </row>
    <row r="86" spans="1:10" ht="12.75" customHeight="1" x14ac:dyDescent="0.2">
      <c r="A86" s="14" t="s">
        <v>15</v>
      </c>
      <c r="B86" s="109" t="s">
        <v>94</v>
      </c>
      <c r="C86" s="101"/>
      <c r="D86" s="101"/>
      <c r="E86" s="101"/>
      <c r="F86" s="101"/>
      <c r="G86" s="101"/>
      <c r="H86" s="101"/>
      <c r="I86" s="102"/>
      <c r="J86" s="15">
        <f>ROUND(((($J$80/30)*15)/12)*0.0078,2)</f>
        <v>0.46</v>
      </c>
    </row>
    <row r="87" spans="1:10" ht="12.75" customHeight="1" x14ac:dyDescent="0.2">
      <c r="A87" s="14" t="s">
        <v>54</v>
      </c>
      <c r="B87" s="109" t="s">
        <v>95</v>
      </c>
      <c r="C87" s="101"/>
      <c r="D87" s="101"/>
      <c r="E87" s="101"/>
      <c r="F87" s="101"/>
      <c r="G87" s="101"/>
      <c r="H87" s="101"/>
      <c r="I87" s="102"/>
      <c r="J87" s="19">
        <f>ROUND(((($J$26+$J$26/3)*4/12)/12)*0.02,2)</f>
        <v>0.88</v>
      </c>
    </row>
    <row r="88" spans="1:10" ht="12.75" customHeight="1" x14ac:dyDescent="0.2">
      <c r="A88" s="37" t="s">
        <v>56</v>
      </c>
      <c r="B88" s="133" t="s">
        <v>96</v>
      </c>
      <c r="C88" s="101"/>
      <c r="D88" s="101"/>
      <c r="E88" s="101"/>
      <c r="F88" s="101"/>
      <c r="G88" s="101"/>
      <c r="H88" s="101"/>
      <c r="I88" s="102"/>
      <c r="J88" s="15">
        <f>ROUND(((($J$80/30)*5)/12),2)</f>
        <v>19.82</v>
      </c>
    </row>
    <row r="89" spans="1:10" ht="12.75" customHeight="1" x14ac:dyDescent="0.2">
      <c r="A89" s="103" t="s">
        <v>41</v>
      </c>
      <c r="B89" s="101"/>
      <c r="C89" s="101"/>
      <c r="D89" s="101"/>
      <c r="E89" s="101"/>
      <c r="F89" s="101"/>
      <c r="G89" s="101"/>
      <c r="H89" s="101"/>
      <c r="I89" s="102"/>
      <c r="J89" s="38">
        <f>SUM(J83:J88)</f>
        <v>140.72</v>
      </c>
    </row>
    <row r="90" spans="1:10" ht="14.25" customHeight="1" x14ac:dyDescent="0.2">
      <c r="A90" s="14" t="s">
        <v>58</v>
      </c>
      <c r="B90" s="109" t="s">
        <v>97</v>
      </c>
      <c r="C90" s="101"/>
      <c r="D90" s="101"/>
      <c r="E90" s="101"/>
      <c r="F90" s="101"/>
      <c r="G90" s="101"/>
      <c r="H90" s="101"/>
      <c r="I90" s="102"/>
      <c r="J90" s="15">
        <f>ROUND(I47*J89,2)</f>
        <v>51.78</v>
      </c>
    </row>
    <row r="91" spans="1:10" ht="12.75" customHeight="1" x14ac:dyDescent="0.2">
      <c r="A91" s="103" t="s">
        <v>41</v>
      </c>
      <c r="B91" s="101"/>
      <c r="C91" s="101"/>
      <c r="D91" s="101"/>
      <c r="E91" s="101"/>
      <c r="F91" s="101"/>
      <c r="G91" s="101"/>
      <c r="H91" s="101"/>
      <c r="I91" s="102"/>
      <c r="J91" s="16">
        <f>SUM(J89:J90)</f>
        <v>192.5</v>
      </c>
    </row>
    <row r="92" spans="1:10" ht="15.75" customHeight="1" x14ac:dyDescent="0.2">
      <c r="A92" s="105" t="s">
        <v>98</v>
      </c>
      <c r="B92" s="101"/>
      <c r="C92" s="101"/>
      <c r="D92" s="101"/>
      <c r="E92" s="101"/>
      <c r="F92" s="101"/>
      <c r="G92" s="101"/>
      <c r="H92" s="101"/>
      <c r="I92" s="101"/>
      <c r="J92" s="102"/>
    </row>
    <row r="93" spans="1:10" ht="15" customHeight="1" x14ac:dyDescent="0.2">
      <c r="A93" s="17" t="s">
        <v>99</v>
      </c>
      <c r="B93" s="130" t="s">
        <v>100</v>
      </c>
      <c r="C93" s="101"/>
      <c r="D93" s="101"/>
      <c r="E93" s="101"/>
      <c r="F93" s="101"/>
      <c r="G93" s="101"/>
      <c r="H93" s="101"/>
      <c r="I93" s="102"/>
      <c r="J93" s="39" t="s">
        <v>38</v>
      </c>
    </row>
    <row r="94" spans="1:10" ht="12.75" customHeight="1" x14ac:dyDescent="0.2">
      <c r="A94" s="10" t="s">
        <v>7</v>
      </c>
      <c r="B94" s="109" t="s">
        <v>101</v>
      </c>
      <c r="C94" s="101"/>
      <c r="D94" s="101"/>
      <c r="E94" s="101"/>
      <c r="F94" s="101"/>
      <c r="G94" s="101"/>
      <c r="H94" s="101"/>
      <c r="I94" s="102"/>
      <c r="J94" s="19">
        <v>0</v>
      </c>
    </row>
    <row r="95" spans="1:10" ht="12.75" customHeight="1" x14ac:dyDescent="0.2">
      <c r="A95" s="134" t="s">
        <v>41</v>
      </c>
      <c r="B95" s="101"/>
      <c r="C95" s="101"/>
      <c r="D95" s="101"/>
      <c r="E95" s="101"/>
      <c r="F95" s="101"/>
      <c r="G95" s="101"/>
      <c r="H95" s="101"/>
      <c r="I95" s="102"/>
      <c r="J95" s="19">
        <v>0</v>
      </c>
    </row>
    <row r="96" spans="1:10" ht="12.75" customHeight="1" x14ac:dyDescent="0.2">
      <c r="A96" s="14" t="s">
        <v>9</v>
      </c>
      <c r="B96" s="109" t="s">
        <v>102</v>
      </c>
      <c r="C96" s="101"/>
      <c r="D96" s="101"/>
      <c r="E96" s="101"/>
      <c r="F96" s="101"/>
      <c r="G96" s="101"/>
      <c r="H96" s="101"/>
      <c r="I96" s="102"/>
      <c r="J96" s="15">
        <f>ROUND(I47*J95,2)</f>
        <v>0</v>
      </c>
    </row>
    <row r="97" spans="1:10" ht="12.75" customHeight="1" x14ac:dyDescent="0.2">
      <c r="A97" s="103" t="s">
        <v>41</v>
      </c>
      <c r="B97" s="101"/>
      <c r="C97" s="101"/>
      <c r="D97" s="101"/>
      <c r="E97" s="101"/>
      <c r="F97" s="101"/>
      <c r="G97" s="101"/>
      <c r="H97" s="101"/>
      <c r="I97" s="102"/>
      <c r="J97" s="16">
        <f>SUM(J95:J96)</f>
        <v>0</v>
      </c>
    </row>
    <row r="98" spans="1:10" ht="12.75" customHeight="1" x14ac:dyDescent="0.2">
      <c r="A98" s="110"/>
      <c r="B98" s="101"/>
      <c r="C98" s="101"/>
      <c r="D98" s="101"/>
      <c r="E98" s="101"/>
      <c r="F98" s="101"/>
      <c r="G98" s="101"/>
      <c r="H98" s="101"/>
      <c r="I98" s="101"/>
      <c r="J98" s="102"/>
    </row>
    <row r="99" spans="1:10" ht="15.75" customHeight="1" x14ac:dyDescent="0.2">
      <c r="A99" s="105" t="s">
        <v>103</v>
      </c>
      <c r="B99" s="101"/>
      <c r="C99" s="101"/>
      <c r="D99" s="101"/>
      <c r="E99" s="101"/>
      <c r="F99" s="101"/>
      <c r="G99" s="101"/>
      <c r="H99" s="101"/>
      <c r="I99" s="101"/>
      <c r="J99" s="102"/>
    </row>
    <row r="100" spans="1:10" ht="15.75" customHeight="1" x14ac:dyDescent="0.2">
      <c r="A100" s="2">
        <v>4</v>
      </c>
      <c r="B100" s="106" t="s">
        <v>104</v>
      </c>
      <c r="C100" s="101"/>
      <c r="D100" s="101"/>
      <c r="E100" s="101"/>
      <c r="F100" s="101"/>
      <c r="G100" s="101"/>
      <c r="H100" s="101"/>
      <c r="I100" s="102"/>
      <c r="J100" s="39" t="s">
        <v>38</v>
      </c>
    </row>
    <row r="101" spans="1:10" ht="14.25" customHeight="1" x14ac:dyDescent="0.2">
      <c r="A101" s="1" t="s">
        <v>89</v>
      </c>
      <c r="B101" s="100" t="s">
        <v>90</v>
      </c>
      <c r="C101" s="101"/>
      <c r="D101" s="101"/>
      <c r="E101" s="101"/>
      <c r="F101" s="101"/>
      <c r="G101" s="101"/>
      <c r="H101" s="101"/>
      <c r="I101" s="102"/>
      <c r="J101" s="19">
        <f>J91</f>
        <v>192.5</v>
      </c>
    </row>
    <row r="102" spans="1:10" ht="14.25" customHeight="1" x14ac:dyDescent="0.2">
      <c r="A102" s="1" t="s">
        <v>105</v>
      </c>
      <c r="B102" s="100" t="s">
        <v>100</v>
      </c>
      <c r="C102" s="101"/>
      <c r="D102" s="101"/>
      <c r="E102" s="101"/>
      <c r="F102" s="101"/>
      <c r="G102" s="101"/>
      <c r="H102" s="101"/>
      <c r="I102" s="102"/>
      <c r="J102" s="19">
        <f>J97</f>
        <v>0</v>
      </c>
    </row>
    <row r="103" spans="1:10" ht="14.25" customHeight="1" x14ac:dyDescent="0.2">
      <c r="A103" s="107" t="s">
        <v>41</v>
      </c>
      <c r="B103" s="101"/>
      <c r="C103" s="101"/>
      <c r="D103" s="101"/>
      <c r="E103" s="101"/>
      <c r="F103" s="101"/>
      <c r="G103" s="101"/>
      <c r="H103" s="101"/>
      <c r="I103" s="102"/>
      <c r="J103" s="16">
        <f>SUM(J101+J102)</f>
        <v>192.5</v>
      </c>
    </row>
    <row r="104" spans="1:10" ht="12.75" customHeight="1" x14ac:dyDescent="0.2">
      <c r="A104" s="104"/>
      <c r="B104" s="101"/>
      <c r="C104" s="101"/>
      <c r="D104" s="101"/>
      <c r="E104" s="101"/>
      <c r="F104" s="101"/>
      <c r="G104" s="101"/>
      <c r="H104" s="101"/>
      <c r="I104" s="101"/>
      <c r="J104" s="102"/>
    </row>
    <row r="105" spans="1:10" ht="15.75" customHeight="1" x14ac:dyDescent="0.2">
      <c r="A105" s="105" t="s">
        <v>106</v>
      </c>
      <c r="B105" s="101"/>
      <c r="C105" s="101"/>
      <c r="D105" s="101"/>
      <c r="E105" s="101"/>
      <c r="F105" s="101"/>
      <c r="G105" s="101"/>
      <c r="H105" s="101"/>
      <c r="I105" s="101"/>
      <c r="J105" s="102"/>
    </row>
    <row r="106" spans="1:10" ht="15.75" customHeight="1" x14ac:dyDescent="0.2">
      <c r="A106" s="17">
        <v>5</v>
      </c>
      <c r="B106" s="130" t="s">
        <v>107</v>
      </c>
      <c r="C106" s="101"/>
      <c r="D106" s="101"/>
      <c r="E106" s="101"/>
      <c r="F106" s="101"/>
      <c r="G106" s="101"/>
      <c r="H106" s="101"/>
      <c r="I106" s="102"/>
      <c r="J106" s="17" t="s">
        <v>38</v>
      </c>
    </row>
    <row r="107" spans="1:10" ht="12.75" customHeight="1" x14ac:dyDescent="0.2">
      <c r="A107" s="10" t="s">
        <v>7</v>
      </c>
      <c r="B107" s="109" t="s">
        <v>108</v>
      </c>
      <c r="C107" s="101"/>
      <c r="D107" s="101"/>
      <c r="E107" s="101"/>
      <c r="F107" s="101"/>
      <c r="G107" s="101"/>
      <c r="H107" s="101"/>
      <c r="I107" s="102"/>
      <c r="J107" s="19">
        <f>INSUMOS!F37</f>
        <v>101.62</v>
      </c>
    </row>
    <row r="108" spans="1:10" ht="12.75" customHeight="1" x14ac:dyDescent="0.2">
      <c r="A108" s="10" t="s">
        <v>9</v>
      </c>
      <c r="B108" s="109" t="s">
        <v>109</v>
      </c>
      <c r="C108" s="101"/>
      <c r="D108" s="101"/>
      <c r="E108" s="101"/>
      <c r="F108" s="101"/>
      <c r="G108" s="101"/>
      <c r="H108" s="101"/>
      <c r="I108" s="102"/>
      <c r="J108" s="30">
        <f>INSUMOS!F35</f>
        <v>127.16198113207547</v>
      </c>
    </row>
    <row r="109" spans="1:10" ht="12.75" customHeight="1" x14ac:dyDescent="0.2">
      <c r="A109" s="10" t="s">
        <v>12</v>
      </c>
      <c r="B109" s="109" t="s">
        <v>110</v>
      </c>
      <c r="C109" s="101"/>
      <c r="D109" s="101"/>
      <c r="E109" s="101"/>
      <c r="F109" s="101"/>
      <c r="G109" s="101"/>
      <c r="H109" s="101"/>
      <c r="I109" s="102"/>
      <c r="J109" s="30">
        <v>0</v>
      </c>
    </row>
    <row r="110" spans="1:10" ht="12.75" customHeight="1" x14ac:dyDescent="0.2">
      <c r="A110" s="10" t="s">
        <v>15</v>
      </c>
      <c r="B110" s="109" t="s">
        <v>111</v>
      </c>
      <c r="C110" s="101"/>
      <c r="D110" s="101"/>
      <c r="E110" s="101"/>
      <c r="F110" s="101"/>
      <c r="G110" s="101"/>
      <c r="H110" s="101"/>
      <c r="I110" s="102"/>
      <c r="J110" s="30" t="s">
        <v>112</v>
      </c>
    </row>
    <row r="111" spans="1:10" ht="12.75" customHeight="1" x14ac:dyDescent="0.2">
      <c r="A111" s="103" t="s">
        <v>33</v>
      </c>
      <c r="B111" s="101"/>
      <c r="C111" s="101"/>
      <c r="D111" s="101"/>
      <c r="E111" s="101"/>
      <c r="F111" s="101"/>
      <c r="G111" s="101"/>
      <c r="H111" s="101"/>
      <c r="I111" s="102"/>
      <c r="J111" s="40">
        <f>SUM(J107:J110)</f>
        <v>228.78198113207549</v>
      </c>
    </row>
    <row r="112" spans="1:10" ht="12.75" customHeight="1" x14ac:dyDescent="0.2">
      <c r="A112" s="104"/>
      <c r="B112" s="101"/>
      <c r="C112" s="101"/>
      <c r="D112" s="101"/>
      <c r="E112" s="101"/>
      <c r="F112" s="101"/>
      <c r="G112" s="101"/>
      <c r="H112" s="101"/>
      <c r="I112" s="101"/>
      <c r="J112" s="102"/>
    </row>
    <row r="113" spans="1:10" ht="15.75" customHeight="1" x14ac:dyDescent="0.2">
      <c r="A113" s="105" t="s">
        <v>113</v>
      </c>
      <c r="B113" s="101"/>
      <c r="C113" s="101"/>
      <c r="D113" s="101"/>
      <c r="E113" s="101"/>
      <c r="F113" s="101"/>
      <c r="G113" s="101"/>
      <c r="H113" s="101"/>
      <c r="I113" s="101"/>
      <c r="J113" s="102"/>
    </row>
    <row r="114" spans="1:10" ht="30" customHeight="1" x14ac:dyDescent="0.2">
      <c r="A114" s="17">
        <v>6</v>
      </c>
      <c r="B114" s="130" t="s">
        <v>114</v>
      </c>
      <c r="C114" s="101"/>
      <c r="D114" s="101"/>
      <c r="E114" s="101"/>
      <c r="F114" s="101"/>
      <c r="G114" s="101"/>
      <c r="H114" s="102"/>
      <c r="I114" s="2" t="s">
        <v>46</v>
      </c>
      <c r="J114" s="41" t="s">
        <v>115</v>
      </c>
    </row>
    <row r="115" spans="1:10" ht="12.75" customHeight="1" x14ac:dyDescent="0.2">
      <c r="A115" s="131" t="s">
        <v>116</v>
      </c>
      <c r="B115" s="101"/>
      <c r="C115" s="101"/>
      <c r="D115" s="101"/>
      <c r="E115" s="101"/>
      <c r="F115" s="101"/>
      <c r="G115" s="101"/>
      <c r="H115" s="102"/>
      <c r="I115" s="42" t="s">
        <v>67</v>
      </c>
      <c r="J115" s="43">
        <f>SUM(J26+J67+J77+J103+J111)</f>
        <v>2787.1819811320756</v>
      </c>
    </row>
    <row r="116" spans="1:10" ht="15.75" customHeight="1" x14ac:dyDescent="0.2">
      <c r="A116" s="44" t="s">
        <v>7</v>
      </c>
      <c r="B116" s="132" t="s">
        <v>117</v>
      </c>
      <c r="C116" s="101"/>
      <c r="D116" s="101"/>
      <c r="E116" s="101"/>
      <c r="F116" s="101"/>
      <c r="G116" s="101"/>
      <c r="H116" s="102"/>
      <c r="I116" s="45">
        <v>0.03</v>
      </c>
      <c r="J116" s="19">
        <f>ROUND(I116*J115,2)</f>
        <v>83.62</v>
      </c>
    </row>
    <row r="117" spans="1:10" ht="12.75" customHeight="1" x14ac:dyDescent="0.2">
      <c r="A117" s="131" t="s">
        <v>118</v>
      </c>
      <c r="B117" s="101"/>
      <c r="C117" s="101"/>
      <c r="D117" s="101"/>
      <c r="E117" s="101"/>
      <c r="F117" s="101"/>
      <c r="G117" s="101"/>
      <c r="H117" s="102"/>
      <c r="I117" s="46" t="s">
        <v>67</v>
      </c>
      <c r="J117" s="43">
        <f>SUM(J26+J67+J77+J103+J111+J116)</f>
        <v>2870.8019811320755</v>
      </c>
    </row>
    <row r="118" spans="1:10" ht="15.75" customHeight="1" x14ac:dyDescent="0.2">
      <c r="A118" s="44" t="s">
        <v>9</v>
      </c>
      <c r="B118" s="132" t="s">
        <v>119</v>
      </c>
      <c r="C118" s="101"/>
      <c r="D118" s="101"/>
      <c r="E118" s="101"/>
      <c r="F118" s="101"/>
      <c r="G118" s="101"/>
      <c r="H118" s="102"/>
      <c r="I118" s="45">
        <v>6.7900000000000002E-2</v>
      </c>
      <c r="J118" s="19">
        <f>ROUND(I118*J117,2)</f>
        <v>194.93</v>
      </c>
    </row>
    <row r="119" spans="1:10" ht="12.75" customHeight="1" x14ac:dyDescent="0.2">
      <c r="A119" s="131" t="s">
        <v>120</v>
      </c>
      <c r="B119" s="101"/>
      <c r="C119" s="101"/>
      <c r="D119" s="101"/>
      <c r="E119" s="101"/>
      <c r="F119" s="101"/>
      <c r="G119" s="101"/>
      <c r="H119" s="102"/>
      <c r="I119" s="46" t="s">
        <v>67</v>
      </c>
      <c r="J119" s="43">
        <f>SUM(J26+J67+J77+J103+J111+J116+J118)</f>
        <v>3065.7319811320754</v>
      </c>
    </row>
    <row r="120" spans="1:10" ht="15.75" customHeight="1" x14ac:dyDescent="0.2">
      <c r="A120" s="44" t="s">
        <v>12</v>
      </c>
      <c r="B120" s="132" t="s">
        <v>121</v>
      </c>
      <c r="C120" s="101"/>
      <c r="D120" s="101"/>
      <c r="E120" s="101"/>
      <c r="F120" s="101"/>
      <c r="G120" s="101"/>
      <c r="H120" s="102"/>
      <c r="I120" s="11" t="s">
        <v>67</v>
      </c>
      <c r="J120" s="26" t="s">
        <v>67</v>
      </c>
    </row>
    <row r="121" spans="1:10" ht="12.75" customHeight="1" x14ac:dyDescent="0.2">
      <c r="A121" s="10"/>
      <c r="B121" s="109" t="s">
        <v>122</v>
      </c>
      <c r="C121" s="101"/>
      <c r="D121" s="101"/>
      <c r="E121" s="101"/>
      <c r="F121" s="101"/>
      <c r="G121" s="101"/>
      <c r="H121" s="102"/>
      <c r="I121" s="11" t="s">
        <v>67</v>
      </c>
      <c r="J121" s="26" t="s">
        <v>67</v>
      </c>
    </row>
    <row r="122" spans="1:10" ht="12.75" customHeight="1" x14ac:dyDescent="0.2">
      <c r="A122" s="10"/>
      <c r="B122" s="109" t="s">
        <v>123</v>
      </c>
      <c r="C122" s="101"/>
      <c r="D122" s="101"/>
      <c r="E122" s="101"/>
      <c r="F122" s="101"/>
      <c r="G122" s="101"/>
      <c r="H122" s="102"/>
      <c r="I122" s="47">
        <v>7.5999999999999998E-2</v>
      </c>
      <c r="J122" s="19">
        <f t="shared" ref="J122:J123" si="3">ROUND(($J$119/(1-$I$131))*I122,2)</f>
        <v>265.52</v>
      </c>
    </row>
    <row r="123" spans="1:10" ht="12.75" customHeight="1" x14ac:dyDescent="0.2">
      <c r="A123" s="10"/>
      <c r="B123" s="109" t="s">
        <v>124</v>
      </c>
      <c r="C123" s="101"/>
      <c r="D123" s="101"/>
      <c r="E123" s="101"/>
      <c r="F123" s="101"/>
      <c r="G123" s="101"/>
      <c r="H123" s="102"/>
      <c r="I123" s="47">
        <v>1.6500000000000001E-2</v>
      </c>
      <c r="J123" s="19">
        <f t="shared" si="3"/>
        <v>57.65</v>
      </c>
    </row>
    <row r="124" spans="1:10" ht="27" customHeight="1" x14ac:dyDescent="0.2">
      <c r="A124" s="10"/>
      <c r="B124" s="100" t="s">
        <v>125</v>
      </c>
      <c r="C124" s="101"/>
      <c r="D124" s="101"/>
      <c r="E124" s="101"/>
      <c r="F124" s="101"/>
      <c r="G124" s="101"/>
      <c r="H124" s="102"/>
      <c r="I124" s="48" t="s">
        <v>67</v>
      </c>
      <c r="J124" s="26" t="s">
        <v>67</v>
      </c>
    </row>
    <row r="125" spans="1:10" ht="27" customHeight="1" x14ac:dyDescent="0.2">
      <c r="A125" s="10"/>
      <c r="B125" s="100" t="s">
        <v>126</v>
      </c>
      <c r="C125" s="101"/>
      <c r="D125" s="101"/>
      <c r="E125" s="101"/>
      <c r="F125" s="101"/>
      <c r="G125" s="101"/>
      <c r="H125" s="102"/>
      <c r="I125" s="48" t="s">
        <v>67</v>
      </c>
      <c r="J125" s="26" t="s">
        <v>67</v>
      </c>
    </row>
    <row r="126" spans="1:10" ht="12.75" customHeight="1" x14ac:dyDescent="0.2">
      <c r="A126" s="10"/>
      <c r="B126" s="109" t="s">
        <v>127</v>
      </c>
      <c r="C126" s="101"/>
      <c r="D126" s="101"/>
      <c r="E126" s="101"/>
      <c r="F126" s="101"/>
      <c r="G126" s="101"/>
      <c r="H126" s="102"/>
      <c r="I126" s="48" t="s">
        <v>67</v>
      </c>
      <c r="J126" s="26" t="s">
        <v>67</v>
      </c>
    </row>
    <row r="127" spans="1:10" ht="12.75" customHeight="1" x14ac:dyDescent="0.2">
      <c r="A127" s="10"/>
      <c r="B127" s="109" t="s">
        <v>128</v>
      </c>
      <c r="C127" s="101"/>
      <c r="D127" s="101"/>
      <c r="E127" s="101"/>
      <c r="F127" s="101"/>
      <c r="G127" s="101"/>
      <c r="H127" s="102"/>
      <c r="I127" s="48" t="s">
        <v>67</v>
      </c>
      <c r="J127" s="26" t="s">
        <v>67</v>
      </c>
    </row>
    <row r="128" spans="1:10" ht="12.75" customHeight="1" x14ac:dyDescent="0.2">
      <c r="A128" s="10"/>
      <c r="B128" s="109" t="s">
        <v>129</v>
      </c>
      <c r="C128" s="101"/>
      <c r="D128" s="101"/>
      <c r="E128" s="101"/>
      <c r="F128" s="101"/>
      <c r="G128" s="101"/>
      <c r="H128" s="102"/>
      <c r="I128" s="47">
        <v>0.03</v>
      </c>
      <c r="J128" s="19">
        <f>ROUND(($J$119/(1-$I$131))*I128,2)</f>
        <v>104.81</v>
      </c>
    </row>
    <row r="129" spans="1:10" ht="12.75" customHeight="1" x14ac:dyDescent="0.2">
      <c r="A129" s="103" t="s">
        <v>41</v>
      </c>
      <c r="B129" s="101"/>
      <c r="C129" s="101"/>
      <c r="D129" s="101"/>
      <c r="E129" s="101"/>
      <c r="F129" s="101"/>
      <c r="G129" s="101"/>
      <c r="H129" s="101"/>
      <c r="I129" s="102"/>
      <c r="J129" s="16">
        <f>SUM(J116+J118+J122+J123+J128)</f>
        <v>706.53</v>
      </c>
    </row>
    <row r="130" spans="1:10" ht="12.75" customHeight="1" x14ac:dyDescent="0.2">
      <c r="A130" s="110"/>
      <c r="B130" s="101"/>
      <c r="C130" s="101"/>
      <c r="D130" s="101"/>
      <c r="E130" s="101"/>
      <c r="F130" s="101"/>
      <c r="G130" s="101"/>
      <c r="H130" s="101"/>
      <c r="I130" s="101"/>
      <c r="J130" s="102"/>
    </row>
    <row r="131" spans="1:10" ht="14.25" customHeight="1" x14ac:dyDescent="0.2">
      <c r="A131" s="117" t="s">
        <v>130</v>
      </c>
      <c r="B131" s="101"/>
      <c r="C131" s="101"/>
      <c r="D131" s="101"/>
      <c r="E131" s="101"/>
      <c r="F131" s="101"/>
      <c r="G131" s="101"/>
      <c r="H131" s="102"/>
      <c r="I131" s="49">
        <f t="shared" ref="I131:J131" si="4">SUM(I122:I128)</f>
        <v>0.1225</v>
      </c>
      <c r="J131" s="43">
        <f t="shared" si="4"/>
        <v>427.97999999999996</v>
      </c>
    </row>
    <row r="132" spans="1:10" ht="12.75" customHeight="1" x14ac:dyDescent="0.2">
      <c r="A132" s="118" t="s">
        <v>131</v>
      </c>
      <c r="B132" s="119"/>
      <c r="C132" s="120"/>
      <c r="D132" s="127" t="s">
        <v>132</v>
      </c>
      <c r="E132" s="101"/>
      <c r="F132" s="101"/>
      <c r="G132" s="101"/>
      <c r="H132" s="101"/>
      <c r="I132" s="101"/>
      <c r="J132" s="102"/>
    </row>
    <row r="133" spans="1:10" ht="12.75" customHeight="1" x14ac:dyDescent="0.2">
      <c r="A133" s="121"/>
      <c r="B133" s="122"/>
      <c r="C133" s="123"/>
      <c r="D133" s="127" t="s">
        <v>133</v>
      </c>
      <c r="E133" s="101"/>
      <c r="F133" s="101"/>
      <c r="G133" s="101"/>
      <c r="H133" s="101"/>
      <c r="I133" s="101"/>
      <c r="J133" s="102"/>
    </row>
    <row r="134" spans="1:10" ht="12.75" customHeight="1" x14ac:dyDescent="0.2">
      <c r="A134" s="124"/>
      <c r="B134" s="125"/>
      <c r="C134" s="126"/>
      <c r="D134" s="127" t="s">
        <v>134</v>
      </c>
      <c r="E134" s="101"/>
      <c r="F134" s="101"/>
      <c r="G134" s="101"/>
      <c r="H134" s="101"/>
      <c r="I134" s="101"/>
      <c r="J134" s="102"/>
    </row>
    <row r="135" spans="1:10" ht="12.75" customHeight="1" x14ac:dyDescent="0.2">
      <c r="A135" s="110"/>
      <c r="B135" s="101"/>
      <c r="C135" s="101"/>
      <c r="D135" s="101"/>
      <c r="E135" s="101"/>
      <c r="F135" s="101"/>
      <c r="G135" s="101"/>
      <c r="H135" s="101"/>
      <c r="I135" s="101"/>
      <c r="J135" s="102"/>
    </row>
    <row r="136" spans="1:10" ht="45.75" customHeight="1" x14ac:dyDescent="0.2">
      <c r="A136" s="128" t="s">
        <v>135</v>
      </c>
      <c r="B136" s="101"/>
      <c r="C136" s="101"/>
      <c r="D136" s="101"/>
      <c r="E136" s="101"/>
      <c r="F136" s="101"/>
      <c r="G136" s="101"/>
      <c r="H136" s="101"/>
      <c r="I136" s="101"/>
      <c r="J136" s="102"/>
    </row>
    <row r="137" spans="1:10" ht="14.25" customHeight="1" x14ac:dyDescent="0.2">
      <c r="A137" s="129" t="s">
        <v>136</v>
      </c>
      <c r="B137" s="101"/>
      <c r="C137" s="101"/>
      <c r="D137" s="101"/>
      <c r="E137" s="101"/>
      <c r="F137" s="101"/>
      <c r="G137" s="101"/>
      <c r="H137" s="101"/>
      <c r="I137" s="102"/>
      <c r="J137" s="50" t="s">
        <v>38</v>
      </c>
    </row>
    <row r="138" spans="1:10" ht="14.25" customHeight="1" x14ac:dyDescent="0.2">
      <c r="A138" s="51" t="s">
        <v>7</v>
      </c>
      <c r="B138" s="111" t="s">
        <v>137</v>
      </c>
      <c r="C138" s="101"/>
      <c r="D138" s="101"/>
      <c r="E138" s="101"/>
      <c r="F138" s="101"/>
      <c r="G138" s="101"/>
      <c r="H138" s="101"/>
      <c r="I138" s="102"/>
      <c r="J138" s="30">
        <f>J26</f>
        <v>1184.93</v>
      </c>
    </row>
    <row r="139" spans="1:10" ht="14.25" customHeight="1" x14ac:dyDescent="0.2">
      <c r="A139" s="51" t="s">
        <v>9</v>
      </c>
      <c r="B139" s="111" t="s">
        <v>34</v>
      </c>
      <c r="C139" s="101"/>
      <c r="D139" s="101"/>
      <c r="E139" s="101"/>
      <c r="F139" s="101"/>
      <c r="G139" s="101"/>
      <c r="H139" s="101"/>
      <c r="I139" s="102"/>
      <c r="J139" s="30">
        <f>J67</f>
        <v>1098.8200000000002</v>
      </c>
    </row>
    <row r="140" spans="1:10" ht="14.25" customHeight="1" x14ac:dyDescent="0.2">
      <c r="A140" s="51" t="s">
        <v>12</v>
      </c>
      <c r="B140" s="111" t="s">
        <v>138</v>
      </c>
      <c r="C140" s="101"/>
      <c r="D140" s="101"/>
      <c r="E140" s="101"/>
      <c r="F140" s="101"/>
      <c r="G140" s="101"/>
      <c r="H140" s="101"/>
      <c r="I140" s="102"/>
      <c r="J140" s="30">
        <f>J77</f>
        <v>82.15</v>
      </c>
    </row>
    <row r="141" spans="1:10" ht="14.25" customHeight="1" x14ac:dyDescent="0.2">
      <c r="A141" s="51" t="s">
        <v>15</v>
      </c>
      <c r="B141" s="111" t="s">
        <v>139</v>
      </c>
      <c r="C141" s="101"/>
      <c r="D141" s="101"/>
      <c r="E141" s="101"/>
      <c r="F141" s="101"/>
      <c r="G141" s="101"/>
      <c r="H141" s="101"/>
      <c r="I141" s="102"/>
      <c r="J141" s="30">
        <f>J103</f>
        <v>192.5</v>
      </c>
    </row>
    <row r="142" spans="1:10" ht="14.25" customHeight="1" x14ac:dyDescent="0.2">
      <c r="A142" s="51" t="s">
        <v>54</v>
      </c>
      <c r="B142" s="111" t="s">
        <v>140</v>
      </c>
      <c r="C142" s="101"/>
      <c r="D142" s="101"/>
      <c r="E142" s="101"/>
      <c r="F142" s="101"/>
      <c r="G142" s="101"/>
      <c r="H142" s="101"/>
      <c r="I142" s="102"/>
      <c r="J142" s="30">
        <f>J111</f>
        <v>228.78198113207549</v>
      </c>
    </row>
    <row r="143" spans="1:10" ht="14.25" customHeight="1" x14ac:dyDescent="0.2">
      <c r="A143" s="115" t="s">
        <v>141</v>
      </c>
      <c r="B143" s="101"/>
      <c r="C143" s="101"/>
      <c r="D143" s="101"/>
      <c r="E143" s="101"/>
      <c r="F143" s="101"/>
      <c r="G143" s="101"/>
      <c r="H143" s="101"/>
      <c r="I143" s="102"/>
      <c r="J143" s="40">
        <f>SUM(J138:J142)</f>
        <v>2787.1819811320756</v>
      </c>
    </row>
    <row r="144" spans="1:10" ht="14.25" customHeight="1" x14ac:dyDescent="0.2">
      <c r="A144" s="51" t="s">
        <v>56</v>
      </c>
      <c r="B144" s="111" t="s">
        <v>142</v>
      </c>
      <c r="C144" s="101"/>
      <c r="D144" s="101"/>
      <c r="E144" s="101"/>
      <c r="F144" s="101"/>
      <c r="G144" s="101"/>
      <c r="H144" s="101"/>
      <c r="I144" s="102"/>
      <c r="J144" s="30">
        <f>J129</f>
        <v>706.53</v>
      </c>
    </row>
    <row r="145" spans="1:10" ht="14.25" customHeight="1" x14ac:dyDescent="0.2">
      <c r="A145" s="115" t="s">
        <v>143</v>
      </c>
      <c r="B145" s="101"/>
      <c r="C145" s="101"/>
      <c r="D145" s="101"/>
      <c r="E145" s="101"/>
      <c r="F145" s="101"/>
      <c r="G145" s="101"/>
      <c r="H145" s="101"/>
      <c r="I145" s="102"/>
      <c r="J145" s="40">
        <f>SUM(J143:J144)</f>
        <v>3493.7119811320754</v>
      </c>
    </row>
    <row r="146" spans="1:10" ht="12.75" customHeight="1" x14ac:dyDescent="0.2">
      <c r="A146" s="116"/>
      <c r="B146" s="101"/>
      <c r="C146" s="101"/>
      <c r="D146" s="101"/>
      <c r="E146" s="101"/>
      <c r="F146" s="101"/>
      <c r="G146" s="101"/>
      <c r="H146" s="101"/>
      <c r="I146" s="101"/>
      <c r="J146" s="102"/>
    </row>
    <row r="147" spans="1:10" ht="27" customHeight="1" x14ac:dyDescent="0.2">
      <c r="A147" s="100" t="s">
        <v>144</v>
      </c>
      <c r="B147" s="101"/>
      <c r="C147" s="101"/>
      <c r="D147" s="101"/>
      <c r="E147" s="101"/>
      <c r="F147" s="101"/>
      <c r="G147" s="101"/>
      <c r="H147" s="101"/>
      <c r="I147" s="101"/>
      <c r="J147" s="102"/>
    </row>
    <row r="148" spans="1:10" ht="12.75" customHeight="1" x14ac:dyDescent="0.2">
      <c r="A148" s="112" t="s">
        <v>145</v>
      </c>
      <c r="B148" s="101"/>
      <c r="C148" s="101"/>
      <c r="D148" s="101"/>
      <c r="E148" s="101"/>
      <c r="F148" s="102"/>
      <c r="G148" s="112" t="s">
        <v>146</v>
      </c>
      <c r="H148" s="101"/>
      <c r="I148" s="101"/>
      <c r="J148" s="102"/>
    </row>
    <row r="149" spans="1:10" ht="12.75" customHeight="1" x14ac:dyDescent="0.2">
      <c r="A149" s="113" t="s">
        <v>147</v>
      </c>
      <c r="B149" s="101"/>
      <c r="C149" s="101"/>
      <c r="D149" s="101"/>
      <c r="E149" s="101"/>
      <c r="F149" s="102"/>
      <c r="G149" s="114">
        <v>1</v>
      </c>
      <c r="H149" s="101"/>
      <c r="I149" s="101"/>
      <c r="J149" s="102"/>
    </row>
    <row r="150" spans="1:10" ht="12.75" customHeight="1" x14ac:dyDescent="0.2"/>
    <row r="151" spans="1:10" ht="12.75" customHeight="1" x14ac:dyDescent="0.2"/>
    <row r="152" spans="1:10" ht="12.75" customHeight="1" x14ac:dyDescent="0.2"/>
    <row r="153" spans="1:10" ht="12.75" customHeight="1" x14ac:dyDescent="0.2"/>
    <row r="154" spans="1:10" ht="12.75" customHeight="1" x14ac:dyDescent="0.2"/>
    <row r="155" spans="1:10" ht="12.75" customHeight="1" x14ac:dyDescent="0.2"/>
    <row r="156" spans="1:10" ht="12.75" customHeight="1" x14ac:dyDescent="0.2"/>
    <row r="157" spans="1:10" ht="12.75" customHeight="1" x14ac:dyDescent="0.2"/>
    <row r="158" spans="1:10" ht="12.75" customHeight="1" x14ac:dyDescent="0.2"/>
    <row r="159" spans="1:10" ht="12.75" customHeight="1" x14ac:dyDescent="0.2"/>
    <row r="160" spans="1:1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64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38:I138"/>
    <mergeCell ref="B139:I139"/>
    <mergeCell ref="B140:I140"/>
    <mergeCell ref="B141:I141"/>
    <mergeCell ref="A148:F148"/>
    <mergeCell ref="A149:F149"/>
    <mergeCell ref="G149:J149"/>
    <mergeCell ref="B142:I142"/>
    <mergeCell ref="A143:I143"/>
    <mergeCell ref="B144:I144"/>
    <mergeCell ref="A145:I145"/>
    <mergeCell ref="A146:J146"/>
    <mergeCell ref="A147:J147"/>
    <mergeCell ref="G148:J148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</mergeCells>
  <pageMargins left="0.7" right="0.7" top="0.75" bottom="0.75" header="0" footer="0"/>
  <pageSetup fitToHeight="0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workbookViewId="0">
      <selection sqref="A1:G1"/>
    </sheetView>
  </sheetViews>
  <sheetFormatPr defaultColWidth="14.42578125" defaultRowHeight="15" customHeight="1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13.85546875" customWidth="1"/>
  </cols>
  <sheetData>
    <row r="1" spans="1:7" ht="18" customHeight="1" x14ac:dyDescent="0.2">
      <c r="A1" s="164" t="s">
        <v>0</v>
      </c>
      <c r="B1" s="154"/>
      <c r="C1" s="154"/>
      <c r="D1" s="154"/>
      <c r="E1" s="154"/>
      <c r="F1" s="154"/>
      <c r="G1" s="165"/>
    </row>
    <row r="2" spans="1:7" ht="23.25" customHeight="1" x14ac:dyDescent="0.2">
      <c r="A2" s="147" t="s">
        <v>148</v>
      </c>
      <c r="B2" s="101"/>
      <c r="C2" s="101"/>
      <c r="D2" s="101"/>
      <c r="E2" s="101"/>
      <c r="F2" s="101"/>
      <c r="G2" s="102"/>
    </row>
    <row r="3" spans="1:7" ht="12.75" customHeight="1" x14ac:dyDescent="0.2">
      <c r="A3" s="100" t="s">
        <v>2</v>
      </c>
      <c r="B3" s="101"/>
      <c r="C3" s="101"/>
      <c r="D3" s="101"/>
      <c r="E3" s="102"/>
      <c r="F3" s="144" t="s">
        <v>149</v>
      </c>
      <c r="G3" s="102"/>
    </row>
    <row r="4" spans="1:7" ht="12.75" customHeight="1" x14ac:dyDescent="0.2">
      <c r="A4" s="100" t="s">
        <v>4</v>
      </c>
      <c r="B4" s="101"/>
      <c r="C4" s="101"/>
      <c r="D4" s="101"/>
      <c r="E4" s="102"/>
      <c r="F4" s="144"/>
      <c r="G4" s="102"/>
    </row>
    <row r="5" spans="1:7" ht="12.75" customHeight="1" x14ac:dyDescent="0.2">
      <c r="A5" s="100" t="s">
        <v>5</v>
      </c>
      <c r="B5" s="101"/>
      <c r="C5" s="101"/>
      <c r="D5" s="101"/>
      <c r="E5" s="101"/>
      <c r="F5" s="101"/>
      <c r="G5" s="102"/>
    </row>
    <row r="6" spans="1:7" ht="15" customHeight="1" x14ac:dyDescent="0.2">
      <c r="A6" s="106" t="s">
        <v>6</v>
      </c>
      <c r="B6" s="101"/>
      <c r="C6" s="101"/>
      <c r="D6" s="101"/>
      <c r="E6" s="101"/>
      <c r="F6" s="101"/>
      <c r="G6" s="102"/>
    </row>
    <row r="7" spans="1:7" ht="12.75" customHeight="1" x14ac:dyDescent="0.2">
      <c r="A7" s="1" t="s">
        <v>7</v>
      </c>
      <c r="B7" s="100" t="s">
        <v>8</v>
      </c>
      <c r="C7" s="101"/>
      <c r="D7" s="101"/>
      <c r="E7" s="102"/>
      <c r="F7" s="149"/>
      <c r="G7" s="102"/>
    </row>
    <row r="8" spans="1:7" ht="12.75" customHeight="1" x14ac:dyDescent="0.2">
      <c r="A8" s="1" t="s">
        <v>9</v>
      </c>
      <c r="B8" s="100" t="s">
        <v>10</v>
      </c>
      <c r="C8" s="101"/>
      <c r="D8" s="101"/>
      <c r="E8" s="102"/>
      <c r="F8" s="149" t="s">
        <v>11</v>
      </c>
      <c r="G8" s="102"/>
    </row>
    <row r="9" spans="1:7" ht="12.75" customHeight="1" x14ac:dyDescent="0.2">
      <c r="A9" s="1" t="s">
        <v>12</v>
      </c>
      <c r="B9" s="100" t="s">
        <v>13</v>
      </c>
      <c r="C9" s="101"/>
      <c r="D9" s="101"/>
      <c r="E9" s="102"/>
      <c r="F9" s="149" t="s">
        <v>150</v>
      </c>
      <c r="G9" s="102"/>
    </row>
    <row r="10" spans="1:7" ht="13.5" customHeight="1" x14ac:dyDescent="0.2">
      <c r="A10" s="1" t="s">
        <v>15</v>
      </c>
      <c r="B10" s="100" t="s">
        <v>16</v>
      </c>
      <c r="C10" s="101"/>
      <c r="D10" s="101"/>
      <c r="E10" s="102"/>
      <c r="F10" s="144">
        <v>12</v>
      </c>
      <c r="G10" s="102"/>
    </row>
    <row r="11" spans="1:7" ht="13.5" customHeight="1" x14ac:dyDescent="0.2">
      <c r="A11" s="153"/>
      <c r="B11" s="154"/>
      <c r="C11" s="154"/>
      <c r="D11" s="154"/>
      <c r="E11" s="154"/>
      <c r="F11" s="154"/>
      <c r="G11" s="155"/>
    </row>
    <row r="12" spans="1:7" ht="18" customHeight="1" x14ac:dyDescent="0.2">
      <c r="A12" s="156" t="s">
        <v>151</v>
      </c>
      <c r="B12" s="157"/>
      <c r="C12" s="157"/>
      <c r="D12" s="157"/>
      <c r="E12" s="157"/>
      <c r="F12" s="157"/>
      <c r="G12" s="158"/>
    </row>
    <row r="13" spans="1:7" ht="51" customHeight="1" x14ac:dyDescent="0.2">
      <c r="A13" s="52"/>
      <c r="B13" s="53" t="s">
        <v>152</v>
      </c>
      <c r="C13" s="53" t="s">
        <v>153</v>
      </c>
      <c r="D13" s="53" t="s">
        <v>154</v>
      </c>
      <c r="E13" s="53" t="s">
        <v>155</v>
      </c>
      <c r="F13" s="53" t="s">
        <v>156</v>
      </c>
      <c r="G13" s="53" t="s">
        <v>157</v>
      </c>
    </row>
    <row r="14" spans="1:7" ht="12.75" customHeight="1" x14ac:dyDescent="0.2">
      <c r="A14" s="54" t="s">
        <v>158</v>
      </c>
      <c r="B14" s="55" t="s">
        <v>147</v>
      </c>
      <c r="C14" s="56">
        <f>'MANUT. PREDIAL'!J145</f>
        <v>3493.7119811320754</v>
      </c>
      <c r="D14" s="54">
        <v>1</v>
      </c>
      <c r="E14" s="56">
        <f>C14*D14</f>
        <v>3493.7119811320754</v>
      </c>
      <c r="F14" s="54">
        <v>1</v>
      </c>
      <c r="G14" s="56">
        <f>PRODUCT(E14:F14)</f>
        <v>3493.7119811320754</v>
      </c>
    </row>
    <row r="15" spans="1:7" ht="12.75" customHeight="1" x14ac:dyDescent="0.2"/>
    <row r="16" spans="1:7" ht="13.5" customHeight="1" x14ac:dyDescent="0.2">
      <c r="A16" s="159" t="s">
        <v>159</v>
      </c>
      <c r="B16" s="160"/>
      <c r="C16" s="160"/>
      <c r="D16" s="160"/>
      <c r="E16" s="160"/>
      <c r="F16" s="161"/>
      <c r="G16" s="57">
        <f>SUM(G14)</f>
        <v>3493.7119811320754</v>
      </c>
    </row>
    <row r="17" spans="1:7" ht="13.5" customHeight="1" x14ac:dyDescent="0.2">
      <c r="A17" s="153"/>
      <c r="B17" s="154"/>
      <c r="C17" s="154"/>
      <c r="D17" s="154"/>
      <c r="E17" s="154"/>
      <c r="F17" s="154"/>
      <c r="G17" s="155"/>
    </row>
    <row r="18" spans="1:7" ht="18.75" customHeight="1" x14ac:dyDescent="0.2">
      <c r="A18" s="162" t="s">
        <v>160</v>
      </c>
      <c r="B18" s="152"/>
      <c r="C18" s="152"/>
      <c r="D18" s="152"/>
      <c r="E18" s="152"/>
      <c r="F18" s="152"/>
      <c r="G18" s="163"/>
    </row>
    <row r="19" spans="1:7" ht="12.75" customHeight="1" x14ac:dyDescent="0.2">
      <c r="A19" s="58" t="s">
        <v>7</v>
      </c>
      <c r="B19" s="150" t="s">
        <v>161</v>
      </c>
      <c r="C19" s="122"/>
      <c r="D19" s="122"/>
      <c r="E19" s="122"/>
      <c r="F19" s="122"/>
      <c r="G19" s="59">
        <f>G16</f>
        <v>3493.7119811320754</v>
      </c>
    </row>
    <row r="20" spans="1:7" ht="13.5" customHeight="1" x14ac:dyDescent="0.2">
      <c r="A20" s="60" t="s">
        <v>9</v>
      </c>
      <c r="B20" s="150" t="s">
        <v>162</v>
      </c>
      <c r="C20" s="122"/>
      <c r="D20" s="122"/>
      <c r="E20" s="122"/>
      <c r="F20" s="123"/>
      <c r="G20" s="61">
        <v>12</v>
      </c>
    </row>
    <row r="21" spans="1:7" ht="13.5" customHeight="1" x14ac:dyDescent="0.2">
      <c r="A21" s="62" t="s">
        <v>12</v>
      </c>
      <c r="B21" s="151" t="s">
        <v>163</v>
      </c>
      <c r="C21" s="152"/>
      <c r="D21" s="152"/>
      <c r="E21" s="152"/>
      <c r="F21" s="152"/>
      <c r="G21" s="63">
        <f>G16*12</f>
        <v>41924.543773584905</v>
      </c>
    </row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9:F19"/>
    <mergeCell ref="B20:F20"/>
    <mergeCell ref="B21:F21"/>
    <mergeCell ref="B10:E10"/>
    <mergeCell ref="F10:G10"/>
    <mergeCell ref="A11:G11"/>
    <mergeCell ref="A12:G12"/>
    <mergeCell ref="A16:F16"/>
    <mergeCell ref="A17:G17"/>
    <mergeCell ref="A18:G18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989"/>
  <sheetViews>
    <sheetView tabSelected="1" topLeftCell="A31" workbookViewId="0">
      <selection activeCell="D19" sqref="D19"/>
    </sheetView>
  </sheetViews>
  <sheetFormatPr defaultColWidth="14.42578125" defaultRowHeight="15" customHeight="1" x14ac:dyDescent="0.2"/>
  <cols>
    <col min="1" max="1" width="80.85546875" customWidth="1"/>
    <col min="2" max="2" width="9.85546875" customWidth="1"/>
    <col min="3" max="3" width="13.5703125" customWidth="1"/>
    <col min="4" max="4" width="12.42578125" customWidth="1"/>
    <col min="5" max="5" width="12.7109375" customWidth="1"/>
    <col min="6" max="6" width="10.85546875" customWidth="1"/>
    <col min="7" max="7" width="13.7109375" customWidth="1"/>
    <col min="8" max="27" width="9" customWidth="1"/>
  </cols>
  <sheetData>
    <row r="1" spans="1:27" ht="23.25" customHeight="1" x14ac:dyDescent="0.2">
      <c r="A1" s="146" t="s">
        <v>0</v>
      </c>
      <c r="B1" s="101"/>
      <c r="C1" s="101"/>
      <c r="D1" s="101"/>
      <c r="E1" s="101"/>
      <c r="F1" s="101"/>
      <c r="G1" s="101"/>
      <c r="H1" s="102"/>
      <c r="V1" s="64"/>
      <c r="W1" s="64"/>
      <c r="X1" s="64"/>
      <c r="Y1" s="64"/>
      <c r="Z1" s="64"/>
      <c r="AA1" s="64"/>
    </row>
    <row r="2" spans="1:27" ht="23.25" customHeight="1" x14ac:dyDescent="0.2">
      <c r="A2" s="181" t="s">
        <v>164</v>
      </c>
      <c r="B2" s="101"/>
      <c r="C2" s="101"/>
      <c r="D2" s="101"/>
      <c r="E2" s="101"/>
      <c r="F2" s="101"/>
      <c r="G2" s="101"/>
      <c r="H2" s="102"/>
      <c r="V2" s="64"/>
      <c r="W2" s="64"/>
      <c r="X2" s="64"/>
      <c r="Y2" s="64"/>
      <c r="Z2" s="64"/>
      <c r="AA2" s="64"/>
    </row>
    <row r="3" spans="1:27" ht="12.75" customHeight="1" x14ac:dyDescent="0.2">
      <c r="A3" s="100" t="s">
        <v>2</v>
      </c>
      <c r="B3" s="101"/>
      <c r="C3" s="101"/>
      <c r="D3" s="101"/>
      <c r="E3" s="102"/>
      <c r="F3" s="144"/>
      <c r="G3" s="101"/>
      <c r="H3" s="101"/>
      <c r="V3" s="64"/>
      <c r="W3" s="64"/>
      <c r="X3" s="64"/>
      <c r="Y3" s="64"/>
      <c r="Z3" s="64"/>
      <c r="AA3" s="64"/>
    </row>
    <row r="4" spans="1:27" ht="12.75" customHeight="1" x14ac:dyDescent="0.2">
      <c r="A4" s="100" t="s">
        <v>4</v>
      </c>
      <c r="B4" s="101"/>
      <c r="C4" s="101"/>
      <c r="D4" s="101"/>
      <c r="E4" s="102"/>
      <c r="F4" s="182"/>
      <c r="G4" s="101"/>
      <c r="H4" s="101"/>
      <c r="V4" s="64"/>
      <c r="W4" s="64"/>
      <c r="X4" s="64"/>
      <c r="Y4" s="64"/>
      <c r="Z4" s="64"/>
      <c r="AA4" s="64"/>
    </row>
    <row r="5" spans="1:27" ht="12.75" customHeight="1" x14ac:dyDescent="0.2">
      <c r="A5" s="100" t="s">
        <v>5</v>
      </c>
      <c r="B5" s="101"/>
      <c r="C5" s="101"/>
      <c r="D5" s="101"/>
      <c r="E5" s="101"/>
      <c r="F5" s="101"/>
      <c r="G5" s="101"/>
      <c r="H5" s="102"/>
    </row>
    <row r="6" spans="1:27" ht="12.75" customHeight="1" x14ac:dyDescent="0.2">
      <c r="A6" s="64"/>
      <c r="B6" s="65"/>
      <c r="C6" s="65"/>
      <c r="D6" s="65"/>
      <c r="E6" s="66"/>
      <c r="F6" s="66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</row>
    <row r="7" spans="1:27" ht="25.5" customHeight="1" x14ac:dyDescent="0.2">
      <c r="A7" s="67" t="s">
        <v>109</v>
      </c>
      <c r="B7" s="68" t="s">
        <v>165</v>
      </c>
      <c r="C7" s="68" t="s">
        <v>166</v>
      </c>
      <c r="D7" s="69" t="s">
        <v>167</v>
      </c>
      <c r="E7" s="69" t="s">
        <v>168</v>
      </c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</row>
    <row r="8" spans="1:27" ht="30" x14ac:dyDescent="0.25">
      <c r="A8" s="70" t="s">
        <v>169</v>
      </c>
      <c r="B8" s="71" t="s">
        <v>170</v>
      </c>
      <c r="C8" s="72">
        <v>6</v>
      </c>
      <c r="D8" s="74">
        <v>10.5</v>
      </c>
      <c r="E8" s="75">
        <f>C8*D8</f>
        <v>63</v>
      </c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</row>
    <row r="9" spans="1:27" ht="45" x14ac:dyDescent="0.25">
      <c r="A9" s="70" t="s">
        <v>171</v>
      </c>
      <c r="B9" s="76" t="s">
        <v>170</v>
      </c>
      <c r="C9" s="72">
        <v>6</v>
      </c>
      <c r="D9" s="74">
        <v>9.81</v>
      </c>
      <c r="E9" s="75">
        <f t="shared" ref="E9:E20" si="0">C9*D9</f>
        <v>58.86</v>
      </c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</row>
    <row r="10" spans="1:27" ht="45.75" customHeight="1" x14ac:dyDescent="0.25">
      <c r="A10" s="70" t="s">
        <v>172</v>
      </c>
      <c r="B10" s="76" t="s">
        <v>173</v>
      </c>
      <c r="C10" s="72">
        <v>2</v>
      </c>
      <c r="D10" s="74">
        <v>28.22</v>
      </c>
      <c r="E10" s="75">
        <f t="shared" si="0"/>
        <v>56.44</v>
      </c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</row>
    <row r="11" spans="1:27" ht="27.75" customHeight="1" x14ac:dyDescent="0.25">
      <c r="A11" s="70" t="s">
        <v>174</v>
      </c>
      <c r="B11" s="76" t="s">
        <v>173</v>
      </c>
      <c r="C11" s="72">
        <v>2</v>
      </c>
      <c r="D11" s="74">
        <v>13.5</v>
      </c>
      <c r="E11" s="75">
        <f t="shared" si="0"/>
        <v>27</v>
      </c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</row>
    <row r="12" spans="1:27" ht="30" customHeight="1" x14ac:dyDescent="0.2">
      <c r="A12" s="77" t="s">
        <v>175</v>
      </c>
      <c r="B12" s="76" t="s">
        <v>173</v>
      </c>
      <c r="C12" s="72">
        <v>2</v>
      </c>
      <c r="D12" s="74">
        <v>15.9</v>
      </c>
      <c r="E12" s="75">
        <f t="shared" si="0"/>
        <v>31.8</v>
      </c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</row>
    <row r="13" spans="1:27" ht="29.25" customHeight="1" x14ac:dyDescent="0.25">
      <c r="A13" s="70" t="s">
        <v>176</v>
      </c>
      <c r="B13" s="73" t="s">
        <v>173</v>
      </c>
      <c r="C13" s="72">
        <v>4</v>
      </c>
      <c r="D13" s="74">
        <v>12.08</v>
      </c>
      <c r="E13" s="75">
        <f t="shared" si="0"/>
        <v>48.32</v>
      </c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</row>
    <row r="14" spans="1:27" ht="30.75" customHeight="1" x14ac:dyDescent="0.25">
      <c r="A14" s="70" t="s">
        <v>177</v>
      </c>
      <c r="B14" s="76" t="s">
        <v>170</v>
      </c>
      <c r="C14" s="72">
        <v>12</v>
      </c>
      <c r="D14" s="74">
        <v>8.3800000000000008</v>
      </c>
      <c r="E14" s="75">
        <f t="shared" si="0"/>
        <v>100.56</v>
      </c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</row>
    <row r="15" spans="1:27" ht="59.25" customHeight="1" x14ac:dyDescent="0.25">
      <c r="A15" s="70" t="s">
        <v>178</v>
      </c>
      <c r="B15" s="76" t="s">
        <v>170</v>
      </c>
      <c r="C15" s="72">
        <v>12</v>
      </c>
      <c r="D15" s="74">
        <v>10.8</v>
      </c>
      <c r="E15" s="75">
        <f t="shared" si="0"/>
        <v>129.60000000000002</v>
      </c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</row>
    <row r="16" spans="1:27" ht="30.75" customHeight="1" x14ac:dyDescent="0.25">
      <c r="A16" s="70" t="s">
        <v>179</v>
      </c>
      <c r="B16" s="76" t="s">
        <v>173</v>
      </c>
      <c r="C16" s="72">
        <v>12</v>
      </c>
      <c r="D16" s="74">
        <v>31.74</v>
      </c>
      <c r="E16" s="75">
        <f t="shared" si="0"/>
        <v>380.88</v>
      </c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</row>
    <row r="17" spans="1:27" ht="45" customHeight="1" x14ac:dyDescent="0.25">
      <c r="A17" s="70" t="s">
        <v>180</v>
      </c>
      <c r="B17" s="78" t="s">
        <v>173</v>
      </c>
      <c r="C17" s="79">
        <v>24</v>
      </c>
      <c r="D17" s="80">
        <v>2.44</v>
      </c>
      <c r="E17" s="75">
        <f t="shared" si="0"/>
        <v>58.56</v>
      </c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</row>
    <row r="18" spans="1:27" ht="28.5" customHeight="1" x14ac:dyDescent="0.25">
      <c r="A18" s="70" t="s">
        <v>181</v>
      </c>
      <c r="B18" s="78" t="s">
        <v>173</v>
      </c>
      <c r="C18" s="79">
        <v>566.03773584905662</v>
      </c>
      <c r="D18" s="80">
        <v>0.63</v>
      </c>
      <c r="E18" s="75">
        <f t="shared" si="0"/>
        <v>356.6037735849057</v>
      </c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</row>
    <row r="19" spans="1:27" ht="24" customHeight="1" x14ac:dyDescent="0.2">
      <c r="A19" s="81" t="s">
        <v>182</v>
      </c>
      <c r="B19" s="82" t="s">
        <v>170</v>
      </c>
      <c r="C19" s="82">
        <v>2</v>
      </c>
      <c r="D19" s="83">
        <v>53.98</v>
      </c>
      <c r="E19" s="75">
        <f t="shared" si="0"/>
        <v>107.96</v>
      </c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</row>
    <row r="20" spans="1:27" ht="55.5" customHeight="1" x14ac:dyDescent="0.25">
      <c r="A20" s="70" t="s">
        <v>183</v>
      </c>
      <c r="B20" s="84" t="s">
        <v>173</v>
      </c>
      <c r="C20" s="85">
        <v>2</v>
      </c>
      <c r="D20" s="83">
        <v>53.18</v>
      </c>
      <c r="E20" s="75">
        <f t="shared" si="0"/>
        <v>106.36</v>
      </c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</row>
    <row r="21" spans="1:27" ht="12.75" customHeight="1" x14ac:dyDescent="0.2">
      <c r="A21" s="178" t="s">
        <v>184</v>
      </c>
      <c r="B21" s="179"/>
      <c r="C21" s="179"/>
      <c r="D21" s="180"/>
      <c r="E21" s="86">
        <f>SUM(E8:E20)</f>
        <v>1525.9437735849056</v>
      </c>
      <c r="F21" s="99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</row>
    <row r="22" spans="1:27" ht="12.75" customHeight="1" x14ac:dyDescent="0.2">
      <c r="A22" s="178" t="s">
        <v>185</v>
      </c>
      <c r="B22" s="179"/>
      <c r="C22" s="179"/>
      <c r="D22" s="180"/>
      <c r="E22" s="86">
        <f>E21/12</f>
        <v>127.16198113207547</v>
      </c>
      <c r="F22" s="99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</row>
    <row r="23" spans="1:27" ht="12.7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</row>
    <row r="24" spans="1:27" ht="25.5" customHeight="1" x14ac:dyDescent="0.2">
      <c r="A24" s="87" t="s">
        <v>186</v>
      </c>
      <c r="B24" s="68" t="s">
        <v>165</v>
      </c>
      <c r="C24" s="68" t="s">
        <v>166</v>
      </c>
      <c r="D24" s="69" t="s">
        <v>167</v>
      </c>
      <c r="E24" s="69" t="s">
        <v>168</v>
      </c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</row>
    <row r="25" spans="1:27" ht="12.75" customHeight="1" x14ac:dyDescent="0.2">
      <c r="A25" s="88" t="s">
        <v>187</v>
      </c>
      <c r="B25" s="89" t="s">
        <v>188</v>
      </c>
      <c r="C25" s="72">
        <v>4</v>
      </c>
      <c r="D25" s="74">
        <v>45.98</v>
      </c>
      <c r="E25" s="75">
        <f t="shared" ref="E25:E30" si="1">C25*D25</f>
        <v>183.92</v>
      </c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</row>
    <row r="26" spans="1:27" ht="12.75" customHeight="1" x14ac:dyDescent="0.2">
      <c r="A26" s="88" t="s">
        <v>189</v>
      </c>
      <c r="B26" s="89" t="s">
        <v>188</v>
      </c>
      <c r="C26" s="72">
        <v>8</v>
      </c>
      <c r="D26" s="74">
        <v>28.17</v>
      </c>
      <c r="E26" s="75">
        <f t="shared" si="1"/>
        <v>225.36</v>
      </c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</row>
    <row r="27" spans="1:27" ht="12.75" customHeight="1" x14ac:dyDescent="0.2">
      <c r="A27" s="88" t="s">
        <v>190</v>
      </c>
      <c r="B27" s="89" t="s">
        <v>188</v>
      </c>
      <c r="C27" s="72">
        <v>4</v>
      </c>
      <c r="D27" s="74">
        <v>40.96</v>
      </c>
      <c r="E27" s="75">
        <f t="shared" si="1"/>
        <v>163.84</v>
      </c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</row>
    <row r="28" spans="1:27" ht="12.75" customHeight="1" x14ac:dyDescent="0.2">
      <c r="A28" s="88" t="s">
        <v>191</v>
      </c>
      <c r="B28" s="89" t="s">
        <v>188</v>
      </c>
      <c r="C28" s="72">
        <v>2</v>
      </c>
      <c r="D28" s="74">
        <v>156.88</v>
      </c>
      <c r="E28" s="75">
        <f t="shared" si="1"/>
        <v>313.76</v>
      </c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</row>
    <row r="29" spans="1:27" ht="12.75" customHeight="1" x14ac:dyDescent="0.2">
      <c r="A29" s="88" t="s">
        <v>192</v>
      </c>
      <c r="B29" s="89" t="s">
        <v>188</v>
      </c>
      <c r="C29" s="72">
        <v>4</v>
      </c>
      <c r="D29" s="74">
        <v>27.64</v>
      </c>
      <c r="E29" s="75">
        <f t="shared" si="1"/>
        <v>110.56</v>
      </c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</row>
    <row r="30" spans="1:27" ht="12.75" customHeight="1" x14ac:dyDescent="0.25">
      <c r="A30" s="90" t="s">
        <v>193</v>
      </c>
      <c r="B30" s="89" t="s">
        <v>170</v>
      </c>
      <c r="C30" s="72">
        <v>4</v>
      </c>
      <c r="D30" s="74">
        <v>55.5</v>
      </c>
      <c r="E30" s="75">
        <f t="shared" si="1"/>
        <v>222</v>
      </c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</row>
    <row r="31" spans="1:27" ht="12.75" customHeight="1" x14ac:dyDescent="0.2">
      <c r="A31" s="176" t="s">
        <v>194</v>
      </c>
      <c r="B31" s="101"/>
      <c r="C31" s="101"/>
      <c r="D31" s="102"/>
      <c r="E31" s="91">
        <f>SUM(E25:E30)</f>
        <v>1219.44</v>
      </c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</row>
    <row r="32" spans="1:27" ht="12.75" customHeight="1" x14ac:dyDescent="0.2">
      <c r="A32" s="177" t="s">
        <v>195</v>
      </c>
      <c r="B32" s="101"/>
      <c r="C32" s="101"/>
      <c r="D32" s="102"/>
      <c r="E32" s="91">
        <f>E31/12</f>
        <v>101.62</v>
      </c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</row>
    <row r="33" spans="1:27" ht="12.75" customHeight="1" x14ac:dyDescent="0.2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</row>
    <row r="34" spans="1:27" ht="19.5" customHeight="1" x14ac:dyDescent="0.2">
      <c r="A34" s="92" t="s">
        <v>196</v>
      </c>
      <c r="B34" s="173" t="s">
        <v>197</v>
      </c>
      <c r="C34" s="102"/>
      <c r="D34" s="173" t="s">
        <v>198</v>
      </c>
      <c r="E34" s="102"/>
      <c r="F34" s="174" t="s">
        <v>199</v>
      </c>
      <c r="G34" s="170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</row>
    <row r="35" spans="1:27" ht="12.75" customHeight="1" x14ac:dyDescent="0.2">
      <c r="A35" s="93" t="s">
        <v>109</v>
      </c>
      <c r="B35" s="169">
        <f>E21</f>
        <v>1525.9437735849056</v>
      </c>
      <c r="C35" s="102"/>
      <c r="D35" s="166">
        <f>E22</f>
        <v>127.16198113207547</v>
      </c>
      <c r="E35" s="102"/>
      <c r="F35" s="169">
        <f>D35/G41</f>
        <v>127.16198113207547</v>
      </c>
      <c r="G35" s="170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</row>
    <row r="36" spans="1:27" ht="12.75" customHeight="1" x14ac:dyDescent="0.2">
      <c r="A36" s="171"/>
      <c r="B36" s="101"/>
      <c r="C36" s="101"/>
      <c r="D36" s="101"/>
      <c r="E36" s="102"/>
      <c r="F36" s="172"/>
      <c r="G36" s="101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</row>
    <row r="37" spans="1:27" ht="12.75" customHeight="1" x14ac:dyDescent="0.2">
      <c r="A37" s="94" t="s">
        <v>186</v>
      </c>
      <c r="B37" s="169">
        <f>E31</f>
        <v>1219.44</v>
      </c>
      <c r="C37" s="102"/>
      <c r="D37" s="166">
        <f>E32</f>
        <v>101.62</v>
      </c>
      <c r="E37" s="102"/>
      <c r="F37" s="169">
        <f>D37/G41</f>
        <v>101.62</v>
      </c>
      <c r="G37" s="170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</row>
    <row r="38" spans="1:27" ht="12.75" customHeight="1" x14ac:dyDescent="0.2">
      <c r="A38" s="171"/>
      <c r="B38" s="101"/>
      <c r="C38" s="101"/>
      <c r="D38" s="101"/>
      <c r="E38" s="102"/>
      <c r="F38" s="175"/>
      <c r="G38" s="102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</row>
    <row r="39" spans="1:27" ht="12.75" customHeight="1" x14ac:dyDescent="0.2">
      <c r="A39" s="93" t="s">
        <v>200</v>
      </c>
      <c r="B39" s="166">
        <f>SUM(B35,B37)</f>
        <v>2745.3837735849056</v>
      </c>
      <c r="C39" s="102"/>
      <c r="D39" s="166">
        <f>SUM(D35,D37)</f>
        <v>228.78198113207549</v>
      </c>
      <c r="E39" s="102"/>
      <c r="F39" s="86"/>
      <c r="G39" s="95">
        <f>SUM(F35:G38)</f>
        <v>228.78198113207549</v>
      </c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</row>
    <row r="40" spans="1:27" ht="12.75" customHeight="1" x14ac:dyDescent="0.2">
      <c r="A40" s="96"/>
      <c r="B40" s="97"/>
      <c r="C40" s="97"/>
      <c r="D40" s="97"/>
      <c r="E40" s="97"/>
      <c r="F40" s="66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</row>
    <row r="41" spans="1:27" ht="19.5" customHeight="1" x14ac:dyDescent="0.2">
      <c r="A41" s="167" t="s">
        <v>201</v>
      </c>
      <c r="B41" s="101"/>
      <c r="C41" s="101"/>
      <c r="D41" s="101"/>
      <c r="E41" s="101"/>
      <c r="F41" s="102"/>
      <c r="G41" s="98">
        <v>1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</row>
    <row r="42" spans="1:27" ht="12.75" customHeight="1" x14ac:dyDescent="0.2">
      <c r="A42" s="168" t="s">
        <v>202</v>
      </c>
      <c r="B42" s="119"/>
      <c r="C42" s="119"/>
      <c r="D42" s="119"/>
      <c r="E42" s="119"/>
      <c r="F42" s="119"/>
      <c r="G42" s="119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</row>
    <row r="43" spans="1:27" ht="12.75" customHeight="1" x14ac:dyDescent="0.2">
      <c r="A43" s="64"/>
      <c r="B43" s="65"/>
      <c r="C43" s="65"/>
      <c r="D43" s="65"/>
      <c r="E43" s="66"/>
      <c r="F43" s="66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</row>
    <row r="44" spans="1:27" ht="12.75" customHeight="1" x14ac:dyDescent="0.2">
      <c r="A44" s="64"/>
      <c r="B44" s="65"/>
      <c r="C44" s="65"/>
      <c r="D44" s="65"/>
      <c r="E44" s="66"/>
      <c r="F44" s="66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</row>
    <row r="45" spans="1:27" ht="12.75" customHeight="1" x14ac:dyDescent="0.2">
      <c r="A45" s="64"/>
      <c r="B45" s="65"/>
      <c r="C45" s="65"/>
      <c r="D45" s="65"/>
      <c r="E45" s="66"/>
      <c r="F45" s="66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</row>
    <row r="46" spans="1:27" ht="12.75" customHeight="1" x14ac:dyDescent="0.2">
      <c r="A46" s="64"/>
      <c r="B46" s="65"/>
      <c r="C46" s="65"/>
      <c r="D46" s="65"/>
      <c r="E46" s="66"/>
      <c r="F46" s="66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</row>
    <row r="47" spans="1:27" ht="12.75" customHeight="1" x14ac:dyDescent="0.2">
      <c r="A47" s="64"/>
      <c r="B47" s="65"/>
      <c r="C47" s="65"/>
      <c r="D47" s="65"/>
      <c r="E47" s="66"/>
      <c r="F47" s="66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</row>
    <row r="48" spans="1:27" ht="12.75" customHeight="1" x14ac:dyDescent="0.2">
      <c r="A48" s="64"/>
      <c r="B48" s="65"/>
      <c r="C48" s="65"/>
      <c r="D48" s="65"/>
      <c r="E48" s="66"/>
      <c r="F48" s="66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</row>
    <row r="49" spans="1:27" ht="12.75" customHeight="1" x14ac:dyDescent="0.2">
      <c r="A49" s="64"/>
      <c r="B49" s="65"/>
      <c r="C49" s="65"/>
      <c r="D49" s="65"/>
      <c r="E49" s="66"/>
      <c r="F49" s="66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</row>
    <row r="50" spans="1:27" ht="12.75" customHeight="1" x14ac:dyDescent="0.2">
      <c r="A50" s="64"/>
      <c r="B50" s="65"/>
      <c r="C50" s="65"/>
      <c r="D50" s="65"/>
      <c r="E50" s="66"/>
      <c r="F50" s="66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</row>
    <row r="51" spans="1:27" ht="12.75" customHeight="1" x14ac:dyDescent="0.2">
      <c r="A51" s="64"/>
      <c r="B51" s="65"/>
      <c r="C51" s="65"/>
      <c r="D51" s="65"/>
      <c r="E51" s="66"/>
      <c r="F51" s="66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</row>
    <row r="52" spans="1:27" ht="12.75" customHeight="1" x14ac:dyDescent="0.2">
      <c r="A52" s="64"/>
      <c r="B52" s="65"/>
      <c r="C52" s="65"/>
      <c r="D52" s="65"/>
      <c r="E52" s="66"/>
      <c r="F52" s="66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</row>
    <row r="53" spans="1:27" ht="12.75" customHeight="1" x14ac:dyDescent="0.2">
      <c r="A53" s="64"/>
      <c r="B53" s="65"/>
      <c r="C53" s="65"/>
      <c r="D53" s="65"/>
      <c r="E53" s="66"/>
      <c r="F53" s="66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</row>
    <row r="54" spans="1:27" ht="12.75" customHeight="1" x14ac:dyDescent="0.2">
      <c r="A54" s="64"/>
      <c r="B54" s="65"/>
      <c r="C54" s="65"/>
      <c r="D54" s="65"/>
      <c r="E54" s="66"/>
      <c r="F54" s="66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</row>
    <row r="55" spans="1:27" ht="12.75" customHeight="1" x14ac:dyDescent="0.2">
      <c r="A55" s="64"/>
      <c r="B55" s="65"/>
      <c r="C55" s="65"/>
      <c r="D55" s="65"/>
      <c r="E55" s="66"/>
      <c r="F55" s="66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</row>
    <row r="56" spans="1:27" ht="12.75" customHeight="1" x14ac:dyDescent="0.2">
      <c r="A56" s="64"/>
      <c r="B56" s="65"/>
      <c r="C56" s="65"/>
      <c r="D56" s="65"/>
      <c r="E56" s="66"/>
      <c r="F56" s="66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</row>
    <row r="57" spans="1:27" ht="12.75" customHeight="1" x14ac:dyDescent="0.2">
      <c r="A57" s="64"/>
      <c r="B57" s="65"/>
      <c r="C57" s="65"/>
      <c r="D57" s="65"/>
      <c r="E57" s="66"/>
      <c r="F57" s="66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</row>
    <row r="58" spans="1:27" ht="12.75" customHeight="1" x14ac:dyDescent="0.2">
      <c r="A58" s="64"/>
      <c r="B58" s="65"/>
      <c r="C58" s="65"/>
      <c r="D58" s="65"/>
      <c r="E58" s="66"/>
      <c r="F58" s="66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</row>
    <row r="59" spans="1:27" ht="12.75" customHeight="1" x14ac:dyDescent="0.2">
      <c r="A59" s="64"/>
      <c r="B59" s="65"/>
      <c r="C59" s="65"/>
      <c r="D59" s="65"/>
      <c r="E59" s="66"/>
      <c r="F59" s="66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</row>
    <row r="60" spans="1:27" ht="12.75" customHeight="1" x14ac:dyDescent="0.2">
      <c r="A60" s="64"/>
      <c r="B60" s="65"/>
      <c r="C60" s="65"/>
      <c r="D60" s="65"/>
      <c r="E60" s="66"/>
      <c r="F60" s="66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</row>
    <row r="61" spans="1:27" ht="12.75" customHeight="1" x14ac:dyDescent="0.2">
      <c r="A61" s="64"/>
      <c r="B61" s="65"/>
      <c r="C61" s="65"/>
      <c r="D61" s="65"/>
      <c r="E61" s="66"/>
      <c r="F61" s="66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</row>
    <row r="62" spans="1:27" ht="12.75" customHeight="1" x14ac:dyDescent="0.2">
      <c r="A62" s="64"/>
      <c r="B62" s="65"/>
      <c r="C62" s="65"/>
      <c r="D62" s="65"/>
      <c r="E62" s="66"/>
      <c r="F62" s="66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</row>
    <row r="63" spans="1:27" ht="12.75" customHeight="1" x14ac:dyDescent="0.2">
      <c r="A63" s="64"/>
      <c r="B63" s="65"/>
      <c r="C63" s="65"/>
      <c r="D63" s="65"/>
      <c r="E63" s="66"/>
      <c r="F63" s="66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</row>
    <row r="64" spans="1:27" ht="12.75" customHeight="1" x14ac:dyDescent="0.2">
      <c r="A64" s="64"/>
      <c r="B64" s="65"/>
      <c r="C64" s="65"/>
      <c r="D64" s="65"/>
      <c r="E64" s="66"/>
      <c r="F64" s="66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</row>
    <row r="65" spans="1:27" ht="12.75" customHeight="1" x14ac:dyDescent="0.2">
      <c r="A65" s="64"/>
      <c r="B65" s="65"/>
      <c r="C65" s="65"/>
      <c r="D65" s="65"/>
      <c r="E65" s="66"/>
      <c r="F65" s="66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</row>
    <row r="66" spans="1:27" ht="12.75" customHeight="1" x14ac:dyDescent="0.2">
      <c r="A66" s="64"/>
      <c r="B66" s="65"/>
      <c r="C66" s="65"/>
      <c r="D66" s="65"/>
      <c r="E66" s="66"/>
      <c r="F66" s="66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</row>
    <row r="67" spans="1:27" ht="12.75" customHeight="1" x14ac:dyDescent="0.2">
      <c r="A67" s="64"/>
      <c r="B67" s="65"/>
      <c r="C67" s="65"/>
      <c r="D67" s="65"/>
      <c r="E67" s="66"/>
      <c r="F67" s="66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</row>
    <row r="68" spans="1:27" ht="12.75" customHeight="1" x14ac:dyDescent="0.2">
      <c r="A68" s="64"/>
      <c r="B68" s="65"/>
      <c r="C68" s="65"/>
      <c r="D68" s="65"/>
      <c r="E68" s="66"/>
      <c r="F68" s="66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</row>
    <row r="69" spans="1:27" ht="12.75" customHeight="1" x14ac:dyDescent="0.2">
      <c r="A69" s="64"/>
      <c r="B69" s="65"/>
      <c r="C69" s="65"/>
      <c r="D69" s="65"/>
      <c r="E69" s="66"/>
      <c r="F69" s="66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</row>
    <row r="70" spans="1:27" ht="12.75" customHeight="1" x14ac:dyDescent="0.2">
      <c r="A70" s="64"/>
      <c r="B70" s="65"/>
      <c r="C70" s="65"/>
      <c r="D70" s="65"/>
      <c r="E70" s="66"/>
      <c r="F70" s="66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</row>
    <row r="71" spans="1:27" ht="12.75" customHeight="1" x14ac:dyDescent="0.2">
      <c r="A71" s="64"/>
      <c r="B71" s="65"/>
      <c r="C71" s="65"/>
      <c r="D71" s="65"/>
      <c r="E71" s="66"/>
      <c r="F71" s="66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</row>
    <row r="72" spans="1:27" ht="12.75" customHeight="1" x14ac:dyDescent="0.2">
      <c r="A72" s="64"/>
      <c r="B72" s="65"/>
      <c r="C72" s="65"/>
      <c r="D72" s="65"/>
      <c r="E72" s="66"/>
      <c r="F72" s="66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</row>
    <row r="73" spans="1:27" ht="12.75" customHeight="1" x14ac:dyDescent="0.2">
      <c r="A73" s="64"/>
      <c r="B73" s="65"/>
      <c r="C73" s="65"/>
      <c r="D73" s="65"/>
      <c r="E73" s="66"/>
      <c r="F73" s="66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</row>
    <row r="74" spans="1:27" ht="12.75" customHeight="1" x14ac:dyDescent="0.2">
      <c r="A74" s="64"/>
      <c r="B74" s="65"/>
      <c r="C74" s="65"/>
      <c r="D74" s="65"/>
      <c r="E74" s="66"/>
      <c r="F74" s="66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</row>
    <row r="75" spans="1:27" ht="12.75" customHeight="1" x14ac:dyDescent="0.2">
      <c r="A75" s="64"/>
      <c r="B75" s="65"/>
      <c r="C75" s="65"/>
      <c r="D75" s="65"/>
      <c r="E75" s="66"/>
      <c r="F75" s="66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</row>
    <row r="76" spans="1:27" ht="12.75" customHeight="1" x14ac:dyDescent="0.2">
      <c r="A76" s="64"/>
      <c r="B76" s="65"/>
      <c r="C76" s="65"/>
      <c r="D76" s="65"/>
      <c r="E76" s="66"/>
      <c r="F76" s="66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</row>
    <row r="77" spans="1:27" ht="12.75" customHeight="1" x14ac:dyDescent="0.2">
      <c r="A77" s="64"/>
      <c r="B77" s="65"/>
      <c r="C77" s="65"/>
      <c r="D77" s="65"/>
      <c r="E77" s="66"/>
      <c r="F77" s="66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</row>
    <row r="78" spans="1:27" ht="12.75" customHeight="1" x14ac:dyDescent="0.2">
      <c r="A78" s="64"/>
      <c r="B78" s="65"/>
      <c r="C78" s="65"/>
      <c r="D78" s="65"/>
      <c r="E78" s="66"/>
      <c r="F78" s="66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</row>
    <row r="79" spans="1:27" ht="12.75" customHeight="1" x14ac:dyDescent="0.2">
      <c r="A79" s="64"/>
      <c r="B79" s="65"/>
      <c r="C79" s="65"/>
      <c r="D79" s="65"/>
      <c r="E79" s="66"/>
      <c r="F79" s="66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</row>
    <row r="80" spans="1:27" ht="12.75" customHeight="1" x14ac:dyDescent="0.2">
      <c r="A80" s="64"/>
      <c r="B80" s="65"/>
      <c r="C80" s="65"/>
      <c r="D80" s="65"/>
      <c r="E80" s="66"/>
      <c r="F80" s="66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</row>
    <row r="81" spans="1:27" ht="12.75" customHeight="1" x14ac:dyDescent="0.2">
      <c r="A81" s="64"/>
      <c r="B81" s="65"/>
      <c r="C81" s="65"/>
      <c r="D81" s="65"/>
      <c r="E81" s="66"/>
      <c r="F81" s="66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</row>
    <row r="82" spans="1:27" ht="12.75" customHeight="1" x14ac:dyDescent="0.2">
      <c r="A82" s="64"/>
      <c r="B82" s="65"/>
      <c r="C82" s="65"/>
      <c r="D82" s="65"/>
      <c r="E82" s="66"/>
      <c r="F82" s="66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</row>
    <row r="83" spans="1:27" ht="12.75" customHeight="1" x14ac:dyDescent="0.2">
      <c r="A83" s="64"/>
      <c r="B83" s="65"/>
      <c r="C83" s="65"/>
      <c r="D83" s="65"/>
      <c r="E83" s="66"/>
      <c r="F83" s="66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</row>
    <row r="84" spans="1:27" ht="12.75" customHeight="1" x14ac:dyDescent="0.2">
      <c r="A84" s="64"/>
      <c r="B84" s="65"/>
      <c r="C84" s="65"/>
      <c r="D84" s="65"/>
      <c r="E84" s="66"/>
      <c r="F84" s="66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</row>
    <row r="85" spans="1:27" ht="12.75" customHeight="1" x14ac:dyDescent="0.2">
      <c r="A85" s="64"/>
      <c r="B85" s="65"/>
      <c r="C85" s="65"/>
      <c r="D85" s="65"/>
      <c r="E85" s="66"/>
      <c r="F85" s="66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</row>
    <row r="86" spans="1:27" ht="12.75" customHeight="1" x14ac:dyDescent="0.2">
      <c r="A86" s="64"/>
      <c r="B86" s="65"/>
      <c r="C86" s="65"/>
      <c r="D86" s="65"/>
      <c r="E86" s="66"/>
      <c r="F86" s="66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</row>
    <row r="87" spans="1:27" ht="12.75" customHeight="1" x14ac:dyDescent="0.2">
      <c r="A87" s="64"/>
      <c r="B87" s="65"/>
      <c r="C87" s="65"/>
      <c r="D87" s="65"/>
      <c r="E87" s="66"/>
      <c r="F87" s="66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</row>
    <row r="88" spans="1:27" ht="12.75" customHeight="1" x14ac:dyDescent="0.2">
      <c r="A88" s="64"/>
      <c r="B88" s="65"/>
      <c r="C88" s="65"/>
      <c r="D88" s="65"/>
      <c r="E88" s="66"/>
      <c r="F88" s="66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</row>
    <row r="89" spans="1:27" ht="12.75" customHeight="1" x14ac:dyDescent="0.2">
      <c r="A89" s="64"/>
      <c r="B89" s="65"/>
      <c r="C89" s="65"/>
      <c r="D89" s="65"/>
      <c r="E89" s="66"/>
      <c r="F89" s="66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</row>
    <row r="90" spans="1:27" ht="12.75" customHeight="1" x14ac:dyDescent="0.2">
      <c r="A90" s="64"/>
      <c r="B90" s="65"/>
      <c r="C90" s="65"/>
      <c r="D90" s="65"/>
      <c r="E90" s="66"/>
      <c r="F90" s="66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</row>
    <row r="91" spans="1:27" ht="12.75" customHeight="1" x14ac:dyDescent="0.2">
      <c r="A91" s="64"/>
      <c r="B91" s="65"/>
      <c r="C91" s="65"/>
      <c r="D91" s="65"/>
      <c r="E91" s="66"/>
      <c r="F91" s="66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</row>
    <row r="92" spans="1:27" ht="12.75" customHeight="1" x14ac:dyDescent="0.2">
      <c r="A92" s="64"/>
      <c r="B92" s="65"/>
      <c r="C92" s="65"/>
      <c r="D92" s="65"/>
      <c r="E92" s="66"/>
      <c r="F92" s="66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</row>
    <row r="93" spans="1:27" ht="12.75" customHeight="1" x14ac:dyDescent="0.2">
      <c r="A93" s="64"/>
      <c r="B93" s="65"/>
      <c r="C93" s="65"/>
      <c r="D93" s="65"/>
      <c r="E93" s="66"/>
      <c r="F93" s="66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</row>
    <row r="94" spans="1:27" ht="12.75" customHeight="1" x14ac:dyDescent="0.2">
      <c r="A94" s="64"/>
      <c r="B94" s="65"/>
      <c r="C94" s="65"/>
      <c r="D94" s="65"/>
      <c r="E94" s="66"/>
      <c r="F94" s="66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</row>
    <row r="95" spans="1:27" ht="12.75" customHeight="1" x14ac:dyDescent="0.2">
      <c r="A95" s="64"/>
      <c r="B95" s="65"/>
      <c r="C95" s="65"/>
      <c r="D95" s="65"/>
      <c r="E95" s="66"/>
      <c r="F95" s="66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</row>
    <row r="96" spans="1:27" ht="12.75" customHeight="1" x14ac:dyDescent="0.2">
      <c r="A96" s="64"/>
      <c r="B96" s="65"/>
      <c r="C96" s="65"/>
      <c r="D96" s="65"/>
      <c r="E96" s="66"/>
      <c r="F96" s="66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</row>
    <row r="97" spans="1:27" ht="12.75" customHeight="1" x14ac:dyDescent="0.2">
      <c r="A97" s="64"/>
      <c r="B97" s="65"/>
      <c r="C97" s="65"/>
      <c r="D97" s="65"/>
      <c r="E97" s="66"/>
      <c r="F97" s="66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</row>
    <row r="98" spans="1:27" ht="12.75" customHeight="1" x14ac:dyDescent="0.2">
      <c r="A98" s="64"/>
      <c r="B98" s="65"/>
      <c r="C98" s="65"/>
      <c r="D98" s="65"/>
      <c r="E98" s="66"/>
      <c r="F98" s="66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</row>
    <row r="99" spans="1:27" ht="12.75" customHeight="1" x14ac:dyDescent="0.2">
      <c r="A99" s="64"/>
      <c r="B99" s="65"/>
      <c r="C99" s="65"/>
      <c r="D99" s="65"/>
      <c r="E99" s="66"/>
      <c r="F99" s="66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</row>
    <row r="100" spans="1:27" ht="12.75" customHeight="1" x14ac:dyDescent="0.2">
      <c r="A100" s="64"/>
      <c r="B100" s="65"/>
      <c r="C100" s="65"/>
      <c r="D100" s="65"/>
      <c r="E100" s="66"/>
      <c r="F100" s="66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</row>
    <row r="101" spans="1:27" ht="12.75" customHeight="1" x14ac:dyDescent="0.2">
      <c r="A101" s="64"/>
      <c r="B101" s="65"/>
      <c r="C101" s="65"/>
      <c r="D101" s="65"/>
      <c r="E101" s="66"/>
      <c r="F101" s="66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</row>
    <row r="102" spans="1:27" ht="12.75" customHeight="1" x14ac:dyDescent="0.2">
      <c r="A102" s="64"/>
      <c r="B102" s="65"/>
      <c r="C102" s="65"/>
      <c r="D102" s="65"/>
      <c r="E102" s="66"/>
      <c r="F102" s="66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</row>
    <row r="103" spans="1:27" ht="12.75" customHeight="1" x14ac:dyDescent="0.2">
      <c r="A103" s="64"/>
      <c r="B103" s="65"/>
      <c r="C103" s="65"/>
      <c r="D103" s="65"/>
      <c r="E103" s="66"/>
      <c r="F103" s="66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</row>
    <row r="104" spans="1:27" ht="12.75" customHeight="1" x14ac:dyDescent="0.2">
      <c r="A104" s="64"/>
      <c r="B104" s="65"/>
      <c r="C104" s="65"/>
      <c r="D104" s="65"/>
      <c r="E104" s="66"/>
      <c r="F104" s="66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</row>
    <row r="105" spans="1:27" ht="12.75" customHeight="1" x14ac:dyDescent="0.2">
      <c r="A105" s="64"/>
      <c r="B105" s="65"/>
      <c r="C105" s="65"/>
      <c r="D105" s="65"/>
      <c r="E105" s="66"/>
      <c r="F105" s="66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</row>
    <row r="106" spans="1:27" ht="12.75" customHeight="1" x14ac:dyDescent="0.2">
      <c r="A106" s="64"/>
      <c r="B106" s="65"/>
      <c r="C106" s="65"/>
      <c r="D106" s="65"/>
      <c r="E106" s="66"/>
      <c r="F106" s="66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</row>
    <row r="107" spans="1:27" ht="12.75" customHeight="1" x14ac:dyDescent="0.2">
      <c r="A107" s="64"/>
      <c r="B107" s="65"/>
      <c r="C107" s="65"/>
      <c r="D107" s="65"/>
      <c r="E107" s="66"/>
      <c r="F107" s="66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</row>
    <row r="108" spans="1:27" ht="12.75" customHeight="1" x14ac:dyDescent="0.2">
      <c r="A108" s="64"/>
      <c r="B108" s="65"/>
      <c r="C108" s="65"/>
      <c r="D108" s="65"/>
      <c r="E108" s="66"/>
      <c r="F108" s="66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</row>
    <row r="109" spans="1:27" ht="12.75" customHeight="1" x14ac:dyDescent="0.2">
      <c r="A109" s="64"/>
      <c r="B109" s="65"/>
      <c r="C109" s="65"/>
      <c r="D109" s="65"/>
      <c r="E109" s="66"/>
      <c r="F109" s="66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</row>
    <row r="110" spans="1:27" ht="12.75" customHeight="1" x14ac:dyDescent="0.2">
      <c r="A110" s="64"/>
      <c r="B110" s="65"/>
      <c r="C110" s="65"/>
      <c r="D110" s="65"/>
      <c r="E110" s="66"/>
      <c r="F110" s="66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</row>
    <row r="111" spans="1:27" ht="12.75" customHeight="1" x14ac:dyDescent="0.2">
      <c r="A111" s="64"/>
      <c r="B111" s="65"/>
      <c r="C111" s="65"/>
      <c r="D111" s="65"/>
      <c r="E111" s="66"/>
      <c r="F111" s="66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</row>
    <row r="112" spans="1:27" ht="12.75" customHeight="1" x14ac:dyDescent="0.2">
      <c r="A112" s="64"/>
      <c r="B112" s="65"/>
      <c r="C112" s="65"/>
      <c r="D112" s="65"/>
      <c r="E112" s="66"/>
      <c r="F112" s="66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</row>
    <row r="113" spans="1:27" ht="12.75" customHeight="1" x14ac:dyDescent="0.2">
      <c r="A113" s="64"/>
      <c r="B113" s="65"/>
      <c r="C113" s="65"/>
      <c r="D113" s="65"/>
      <c r="E113" s="66"/>
      <c r="F113" s="66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</row>
    <row r="114" spans="1:27" ht="12.75" customHeight="1" x14ac:dyDescent="0.2">
      <c r="A114" s="64"/>
      <c r="B114" s="65"/>
      <c r="C114" s="65"/>
      <c r="D114" s="65"/>
      <c r="E114" s="66"/>
      <c r="F114" s="66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</row>
    <row r="115" spans="1:27" ht="12.75" customHeight="1" x14ac:dyDescent="0.2">
      <c r="A115" s="64"/>
      <c r="B115" s="65"/>
      <c r="C115" s="65"/>
      <c r="D115" s="65"/>
      <c r="E115" s="66"/>
      <c r="F115" s="66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</row>
    <row r="116" spans="1:27" ht="12.75" customHeight="1" x14ac:dyDescent="0.2">
      <c r="A116" s="64"/>
      <c r="B116" s="65"/>
      <c r="C116" s="65"/>
      <c r="D116" s="65"/>
      <c r="E116" s="66"/>
      <c r="F116" s="66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</row>
    <row r="117" spans="1:27" ht="12.75" customHeight="1" x14ac:dyDescent="0.2">
      <c r="A117" s="64"/>
      <c r="B117" s="65"/>
      <c r="C117" s="65"/>
      <c r="D117" s="65"/>
      <c r="E117" s="66"/>
      <c r="F117" s="66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</row>
    <row r="118" spans="1:27" ht="12.75" customHeight="1" x14ac:dyDescent="0.2">
      <c r="A118" s="64"/>
      <c r="B118" s="65"/>
      <c r="C118" s="65"/>
      <c r="D118" s="65"/>
      <c r="E118" s="66"/>
      <c r="F118" s="66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</row>
    <row r="119" spans="1:27" ht="12.75" customHeight="1" x14ac:dyDescent="0.2">
      <c r="A119" s="64"/>
      <c r="B119" s="65"/>
      <c r="C119" s="65"/>
      <c r="D119" s="65"/>
      <c r="E119" s="66"/>
      <c r="F119" s="66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</row>
    <row r="120" spans="1:27" ht="12.75" customHeight="1" x14ac:dyDescent="0.2">
      <c r="A120" s="64"/>
      <c r="B120" s="65"/>
      <c r="C120" s="65"/>
      <c r="D120" s="65"/>
      <c r="E120" s="66"/>
      <c r="F120" s="66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</row>
    <row r="121" spans="1:27" ht="12.75" customHeight="1" x14ac:dyDescent="0.2">
      <c r="A121" s="64"/>
      <c r="B121" s="65"/>
      <c r="C121" s="65"/>
      <c r="D121" s="65"/>
      <c r="E121" s="66"/>
      <c r="F121" s="66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</row>
    <row r="122" spans="1:27" ht="12.75" customHeight="1" x14ac:dyDescent="0.2">
      <c r="A122" s="64"/>
      <c r="B122" s="65"/>
      <c r="C122" s="65"/>
      <c r="D122" s="65"/>
      <c r="E122" s="66"/>
      <c r="F122" s="66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</row>
    <row r="123" spans="1:27" ht="12.75" customHeight="1" x14ac:dyDescent="0.2">
      <c r="A123" s="64"/>
      <c r="B123" s="65"/>
      <c r="C123" s="65"/>
      <c r="D123" s="65"/>
      <c r="E123" s="66"/>
      <c r="F123" s="66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</row>
    <row r="124" spans="1:27" ht="12.75" customHeight="1" x14ac:dyDescent="0.2">
      <c r="A124" s="64"/>
      <c r="B124" s="65"/>
      <c r="C124" s="65"/>
      <c r="D124" s="65"/>
      <c r="E124" s="66"/>
      <c r="F124" s="66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</row>
    <row r="125" spans="1:27" ht="12.75" customHeight="1" x14ac:dyDescent="0.2">
      <c r="A125" s="64"/>
      <c r="B125" s="65"/>
      <c r="C125" s="65"/>
      <c r="D125" s="65"/>
      <c r="E125" s="66"/>
      <c r="F125" s="66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</row>
    <row r="126" spans="1:27" ht="12.75" customHeight="1" x14ac:dyDescent="0.2">
      <c r="A126" s="64"/>
      <c r="B126" s="65"/>
      <c r="C126" s="65"/>
      <c r="D126" s="65"/>
      <c r="E126" s="66"/>
      <c r="F126" s="66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</row>
    <row r="127" spans="1:27" ht="12.75" customHeight="1" x14ac:dyDescent="0.2">
      <c r="A127" s="64"/>
      <c r="B127" s="65"/>
      <c r="C127" s="65"/>
      <c r="D127" s="65"/>
      <c r="E127" s="66"/>
      <c r="F127" s="66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</row>
    <row r="128" spans="1:27" ht="12.75" customHeight="1" x14ac:dyDescent="0.2">
      <c r="A128" s="64"/>
      <c r="B128" s="65"/>
      <c r="C128" s="65"/>
      <c r="D128" s="65"/>
      <c r="E128" s="66"/>
      <c r="F128" s="66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</row>
    <row r="129" spans="1:27" ht="12.75" customHeight="1" x14ac:dyDescent="0.2">
      <c r="A129" s="64"/>
      <c r="B129" s="65"/>
      <c r="C129" s="65"/>
      <c r="D129" s="65"/>
      <c r="E129" s="66"/>
      <c r="F129" s="66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</row>
    <row r="130" spans="1:27" ht="12.75" customHeight="1" x14ac:dyDescent="0.2">
      <c r="A130" s="64"/>
      <c r="B130" s="65"/>
      <c r="C130" s="65"/>
      <c r="D130" s="65"/>
      <c r="E130" s="66"/>
      <c r="F130" s="66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</row>
    <row r="131" spans="1:27" ht="12.75" customHeight="1" x14ac:dyDescent="0.2">
      <c r="A131" s="64"/>
      <c r="B131" s="65"/>
      <c r="C131" s="65"/>
      <c r="D131" s="65"/>
      <c r="E131" s="66"/>
      <c r="F131" s="66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</row>
    <row r="132" spans="1:27" ht="12.75" customHeight="1" x14ac:dyDescent="0.2">
      <c r="A132" s="64"/>
      <c r="B132" s="65"/>
      <c r="C132" s="65"/>
      <c r="D132" s="65"/>
      <c r="E132" s="66"/>
      <c r="F132" s="66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</row>
    <row r="133" spans="1:27" ht="12.75" customHeight="1" x14ac:dyDescent="0.2">
      <c r="A133" s="64"/>
      <c r="B133" s="65"/>
      <c r="C133" s="65"/>
      <c r="D133" s="65"/>
      <c r="E133" s="66"/>
      <c r="F133" s="66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</row>
    <row r="134" spans="1:27" ht="12.75" customHeight="1" x14ac:dyDescent="0.2">
      <c r="A134" s="64"/>
      <c r="B134" s="65"/>
      <c r="C134" s="65"/>
      <c r="D134" s="65"/>
      <c r="E134" s="66"/>
      <c r="F134" s="66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</row>
    <row r="135" spans="1:27" ht="12.75" customHeight="1" x14ac:dyDescent="0.2">
      <c r="A135" s="64"/>
      <c r="B135" s="65"/>
      <c r="C135" s="65"/>
      <c r="D135" s="65"/>
      <c r="E135" s="66"/>
      <c r="F135" s="66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</row>
    <row r="136" spans="1:27" ht="12.75" customHeight="1" x14ac:dyDescent="0.2">
      <c r="A136" s="64"/>
      <c r="B136" s="65"/>
      <c r="C136" s="65"/>
      <c r="D136" s="65"/>
      <c r="E136" s="66"/>
      <c r="F136" s="66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</row>
    <row r="137" spans="1:27" ht="12.75" customHeight="1" x14ac:dyDescent="0.2">
      <c r="A137" s="64"/>
      <c r="B137" s="65"/>
      <c r="C137" s="65"/>
      <c r="D137" s="65"/>
      <c r="E137" s="66"/>
      <c r="F137" s="66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</row>
    <row r="138" spans="1:27" ht="12.75" customHeight="1" x14ac:dyDescent="0.2">
      <c r="A138" s="64"/>
      <c r="B138" s="65"/>
      <c r="C138" s="65"/>
      <c r="D138" s="65"/>
      <c r="E138" s="66"/>
      <c r="F138" s="66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</row>
    <row r="139" spans="1:27" ht="12.75" customHeight="1" x14ac:dyDescent="0.2">
      <c r="A139" s="64"/>
      <c r="B139" s="65"/>
      <c r="C139" s="65"/>
      <c r="D139" s="65"/>
      <c r="E139" s="66"/>
      <c r="F139" s="66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</row>
    <row r="140" spans="1:27" ht="12.75" customHeight="1" x14ac:dyDescent="0.2">
      <c r="A140" s="64"/>
      <c r="B140" s="65"/>
      <c r="C140" s="65"/>
      <c r="D140" s="65"/>
      <c r="E140" s="66"/>
      <c r="F140" s="66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</row>
    <row r="141" spans="1:27" ht="12.75" customHeight="1" x14ac:dyDescent="0.2">
      <c r="A141" s="64"/>
      <c r="B141" s="65"/>
      <c r="C141" s="65"/>
      <c r="D141" s="65"/>
      <c r="E141" s="66"/>
      <c r="F141" s="66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</row>
    <row r="142" spans="1:27" ht="12.75" customHeight="1" x14ac:dyDescent="0.2">
      <c r="A142" s="64"/>
      <c r="B142" s="65"/>
      <c r="C142" s="65"/>
      <c r="D142" s="65"/>
      <c r="E142" s="66"/>
      <c r="F142" s="66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</row>
    <row r="143" spans="1:27" ht="12.75" customHeight="1" x14ac:dyDescent="0.2">
      <c r="A143" s="64"/>
      <c r="B143" s="65"/>
      <c r="C143" s="65"/>
      <c r="D143" s="65"/>
      <c r="E143" s="66"/>
      <c r="F143" s="66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</row>
    <row r="144" spans="1:27" ht="12.75" customHeight="1" x14ac:dyDescent="0.2">
      <c r="A144" s="64"/>
      <c r="B144" s="65"/>
      <c r="C144" s="65"/>
      <c r="D144" s="65"/>
      <c r="E144" s="66"/>
      <c r="F144" s="66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</row>
    <row r="145" spans="1:27" ht="12.75" customHeight="1" x14ac:dyDescent="0.2">
      <c r="A145" s="64"/>
      <c r="B145" s="65"/>
      <c r="C145" s="65"/>
      <c r="D145" s="65"/>
      <c r="E145" s="66"/>
      <c r="F145" s="66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</row>
    <row r="146" spans="1:27" ht="12.75" customHeight="1" x14ac:dyDescent="0.2">
      <c r="A146" s="64"/>
      <c r="B146" s="65"/>
      <c r="C146" s="65"/>
      <c r="D146" s="65"/>
      <c r="E146" s="66"/>
      <c r="F146" s="66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</row>
    <row r="147" spans="1:27" ht="12.75" customHeight="1" x14ac:dyDescent="0.2">
      <c r="A147" s="64"/>
      <c r="B147" s="65"/>
      <c r="C147" s="65"/>
      <c r="D147" s="65"/>
      <c r="E147" s="66"/>
      <c r="F147" s="66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</row>
    <row r="148" spans="1:27" ht="12.75" customHeight="1" x14ac:dyDescent="0.2">
      <c r="A148" s="64"/>
      <c r="B148" s="65"/>
      <c r="C148" s="65"/>
      <c r="D148" s="65"/>
      <c r="E148" s="66"/>
      <c r="F148" s="66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</row>
    <row r="149" spans="1:27" ht="12.75" customHeight="1" x14ac:dyDescent="0.2">
      <c r="A149" s="64"/>
      <c r="B149" s="65"/>
      <c r="C149" s="65"/>
      <c r="D149" s="65"/>
      <c r="E149" s="66"/>
      <c r="F149" s="66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</row>
    <row r="150" spans="1:27" ht="12.75" customHeight="1" x14ac:dyDescent="0.2">
      <c r="A150" s="64"/>
      <c r="B150" s="65"/>
      <c r="C150" s="65"/>
      <c r="D150" s="65"/>
      <c r="E150" s="66"/>
      <c r="F150" s="66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</row>
    <row r="151" spans="1:27" ht="12.75" customHeight="1" x14ac:dyDescent="0.2">
      <c r="A151" s="64"/>
      <c r="B151" s="65"/>
      <c r="C151" s="65"/>
      <c r="D151" s="65"/>
      <c r="E151" s="66"/>
      <c r="F151" s="66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</row>
    <row r="152" spans="1:27" ht="12.75" customHeight="1" x14ac:dyDescent="0.2">
      <c r="A152" s="64"/>
      <c r="B152" s="65"/>
      <c r="C152" s="65"/>
      <c r="D152" s="65"/>
      <c r="E152" s="66"/>
      <c r="F152" s="66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</row>
    <row r="153" spans="1:27" ht="12.75" customHeight="1" x14ac:dyDescent="0.2">
      <c r="A153" s="64"/>
      <c r="B153" s="65"/>
      <c r="C153" s="65"/>
      <c r="D153" s="65"/>
      <c r="E153" s="66"/>
      <c r="F153" s="66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</row>
    <row r="154" spans="1:27" ht="12.75" customHeight="1" x14ac:dyDescent="0.2">
      <c r="A154" s="64"/>
      <c r="B154" s="65"/>
      <c r="C154" s="65"/>
      <c r="D154" s="65"/>
      <c r="E154" s="66"/>
      <c r="F154" s="66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</row>
    <row r="155" spans="1:27" ht="12.75" customHeight="1" x14ac:dyDescent="0.2">
      <c r="A155" s="64"/>
      <c r="B155" s="65"/>
      <c r="C155" s="65"/>
      <c r="D155" s="65"/>
      <c r="E155" s="66"/>
      <c r="F155" s="66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</row>
    <row r="156" spans="1:27" ht="12.75" customHeight="1" x14ac:dyDescent="0.2">
      <c r="A156" s="64"/>
      <c r="B156" s="65"/>
      <c r="C156" s="65"/>
      <c r="D156" s="65"/>
      <c r="E156" s="66"/>
      <c r="F156" s="66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</row>
    <row r="157" spans="1:27" ht="12.75" customHeight="1" x14ac:dyDescent="0.2">
      <c r="A157" s="64"/>
      <c r="B157" s="65"/>
      <c r="C157" s="65"/>
      <c r="D157" s="65"/>
      <c r="E157" s="66"/>
      <c r="F157" s="66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</row>
    <row r="158" spans="1:27" ht="12.75" customHeight="1" x14ac:dyDescent="0.2">
      <c r="A158" s="64"/>
      <c r="B158" s="65"/>
      <c r="C158" s="65"/>
      <c r="D158" s="65"/>
      <c r="E158" s="66"/>
      <c r="F158" s="66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</row>
    <row r="159" spans="1:27" ht="12.75" customHeight="1" x14ac:dyDescent="0.2">
      <c r="A159" s="64"/>
      <c r="B159" s="65"/>
      <c r="C159" s="65"/>
      <c r="D159" s="65"/>
      <c r="E159" s="66"/>
      <c r="F159" s="66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</row>
    <row r="160" spans="1:27" ht="12.75" customHeight="1" x14ac:dyDescent="0.2">
      <c r="A160" s="64"/>
      <c r="B160" s="65"/>
      <c r="C160" s="65"/>
      <c r="D160" s="65"/>
      <c r="E160" s="66"/>
      <c r="F160" s="66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</row>
    <row r="161" spans="1:27" ht="12.75" customHeight="1" x14ac:dyDescent="0.2">
      <c r="A161" s="64"/>
      <c r="B161" s="65"/>
      <c r="C161" s="65"/>
      <c r="D161" s="65"/>
      <c r="E161" s="66"/>
      <c r="F161" s="66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</row>
    <row r="162" spans="1:27" ht="12.75" customHeight="1" x14ac:dyDescent="0.2">
      <c r="A162" s="64"/>
      <c r="B162" s="65"/>
      <c r="C162" s="65"/>
      <c r="D162" s="65"/>
      <c r="E162" s="66"/>
      <c r="F162" s="66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</row>
    <row r="163" spans="1:27" ht="12.75" customHeight="1" x14ac:dyDescent="0.2">
      <c r="A163" s="64"/>
      <c r="B163" s="65"/>
      <c r="C163" s="65"/>
      <c r="D163" s="65"/>
      <c r="E163" s="66"/>
      <c r="F163" s="66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</row>
    <row r="164" spans="1:27" ht="12.75" customHeight="1" x14ac:dyDescent="0.2">
      <c r="A164" s="64"/>
      <c r="B164" s="65"/>
      <c r="C164" s="65"/>
      <c r="D164" s="65"/>
      <c r="E164" s="66"/>
      <c r="F164" s="66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</row>
    <row r="165" spans="1:27" ht="12.75" customHeight="1" x14ac:dyDescent="0.2">
      <c r="A165" s="64"/>
      <c r="B165" s="65"/>
      <c r="C165" s="65"/>
      <c r="D165" s="65"/>
      <c r="E165" s="66"/>
      <c r="F165" s="66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</row>
    <row r="166" spans="1:27" ht="12.75" customHeight="1" x14ac:dyDescent="0.2">
      <c r="A166" s="64"/>
      <c r="B166" s="65"/>
      <c r="C166" s="65"/>
      <c r="D166" s="65"/>
      <c r="E166" s="66"/>
      <c r="F166" s="66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</row>
    <row r="167" spans="1:27" ht="12.75" customHeight="1" x14ac:dyDescent="0.2">
      <c r="A167" s="64"/>
      <c r="B167" s="65"/>
      <c r="C167" s="65"/>
      <c r="D167" s="65"/>
      <c r="E167" s="66"/>
      <c r="F167" s="66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</row>
    <row r="168" spans="1:27" ht="12.75" customHeight="1" x14ac:dyDescent="0.2">
      <c r="A168" s="64"/>
      <c r="B168" s="65"/>
      <c r="C168" s="65"/>
      <c r="D168" s="65"/>
      <c r="E168" s="66"/>
      <c r="F168" s="66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</row>
    <row r="169" spans="1:27" ht="12.75" customHeight="1" x14ac:dyDescent="0.2">
      <c r="A169" s="64"/>
      <c r="B169" s="65"/>
      <c r="C169" s="65"/>
      <c r="D169" s="65"/>
      <c r="E169" s="66"/>
      <c r="F169" s="66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</row>
    <row r="170" spans="1:27" ht="12.75" customHeight="1" x14ac:dyDescent="0.2">
      <c r="A170" s="64"/>
      <c r="B170" s="65"/>
      <c r="C170" s="65"/>
      <c r="D170" s="65"/>
      <c r="E170" s="66"/>
      <c r="F170" s="66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</row>
    <row r="171" spans="1:27" ht="12.75" customHeight="1" x14ac:dyDescent="0.2">
      <c r="A171" s="64"/>
      <c r="B171" s="65"/>
      <c r="C171" s="65"/>
      <c r="D171" s="65"/>
      <c r="E171" s="66"/>
      <c r="F171" s="66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</row>
    <row r="172" spans="1:27" ht="12.75" customHeight="1" x14ac:dyDescent="0.2">
      <c r="A172" s="64"/>
      <c r="B172" s="65"/>
      <c r="C172" s="65"/>
      <c r="D172" s="65"/>
      <c r="E172" s="66"/>
      <c r="F172" s="66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</row>
    <row r="173" spans="1:27" ht="12.75" customHeight="1" x14ac:dyDescent="0.2">
      <c r="A173" s="64"/>
      <c r="B173" s="65"/>
      <c r="C173" s="65"/>
      <c r="D173" s="65"/>
      <c r="E173" s="66"/>
      <c r="F173" s="66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</row>
    <row r="174" spans="1:27" ht="12.75" customHeight="1" x14ac:dyDescent="0.2">
      <c r="A174" s="64"/>
      <c r="B174" s="65"/>
      <c r="C174" s="65"/>
      <c r="D174" s="65"/>
      <c r="E174" s="66"/>
      <c r="F174" s="66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</row>
    <row r="175" spans="1:27" ht="12.75" customHeight="1" x14ac:dyDescent="0.2">
      <c r="A175" s="64"/>
      <c r="B175" s="65"/>
      <c r="C175" s="65"/>
      <c r="D175" s="65"/>
      <c r="E175" s="66"/>
      <c r="F175" s="66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</row>
    <row r="176" spans="1:27" ht="12.75" customHeight="1" x14ac:dyDescent="0.2">
      <c r="A176" s="64"/>
      <c r="B176" s="65"/>
      <c r="C176" s="65"/>
      <c r="D176" s="65"/>
      <c r="E176" s="66"/>
      <c r="F176" s="66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</row>
    <row r="177" spans="1:27" ht="12.75" customHeight="1" x14ac:dyDescent="0.2">
      <c r="A177" s="64"/>
      <c r="B177" s="65"/>
      <c r="C177" s="65"/>
      <c r="D177" s="65"/>
      <c r="E177" s="66"/>
      <c r="F177" s="66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</row>
    <row r="178" spans="1:27" ht="12.75" customHeight="1" x14ac:dyDescent="0.2">
      <c r="A178" s="64"/>
      <c r="B178" s="65"/>
      <c r="C178" s="65"/>
      <c r="D178" s="65"/>
      <c r="E178" s="66"/>
      <c r="F178" s="66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</row>
    <row r="179" spans="1:27" ht="12.75" customHeight="1" x14ac:dyDescent="0.2">
      <c r="A179" s="64"/>
      <c r="B179" s="65"/>
      <c r="C179" s="65"/>
      <c r="D179" s="65"/>
      <c r="E179" s="66"/>
      <c r="F179" s="66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</row>
    <row r="180" spans="1:27" ht="12.75" customHeight="1" x14ac:dyDescent="0.2">
      <c r="A180" s="64"/>
      <c r="B180" s="65"/>
      <c r="C180" s="65"/>
      <c r="D180" s="65"/>
      <c r="E180" s="66"/>
      <c r="F180" s="66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</row>
    <row r="181" spans="1:27" ht="12.75" customHeight="1" x14ac:dyDescent="0.2">
      <c r="A181" s="64"/>
      <c r="B181" s="65"/>
      <c r="C181" s="65"/>
      <c r="D181" s="65"/>
      <c r="E181" s="66"/>
      <c r="F181" s="66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</row>
    <row r="182" spans="1:27" ht="12.75" customHeight="1" x14ac:dyDescent="0.2">
      <c r="A182" s="64"/>
      <c r="B182" s="65"/>
      <c r="C182" s="65"/>
      <c r="D182" s="65"/>
      <c r="E182" s="66"/>
      <c r="F182" s="66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</row>
    <row r="183" spans="1:27" ht="12.75" customHeight="1" x14ac:dyDescent="0.2">
      <c r="A183" s="64"/>
      <c r="B183" s="65"/>
      <c r="C183" s="65"/>
      <c r="D183" s="65"/>
      <c r="E183" s="66"/>
      <c r="F183" s="66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</row>
    <row r="184" spans="1:27" ht="12.75" customHeight="1" x14ac:dyDescent="0.2">
      <c r="A184" s="64"/>
      <c r="B184" s="65"/>
      <c r="C184" s="65"/>
      <c r="D184" s="65"/>
      <c r="E184" s="66"/>
      <c r="F184" s="66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</row>
    <row r="185" spans="1:27" ht="12.75" customHeight="1" x14ac:dyDescent="0.2">
      <c r="A185" s="64"/>
      <c r="B185" s="65"/>
      <c r="C185" s="65"/>
      <c r="D185" s="65"/>
      <c r="E185" s="66"/>
      <c r="F185" s="66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</row>
    <row r="186" spans="1:27" ht="12.75" customHeight="1" x14ac:dyDescent="0.2">
      <c r="A186" s="64"/>
      <c r="B186" s="65"/>
      <c r="C186" s="65"/>
      <c r="D186" s="65"/>
      <c r="E186" s="66"/>
      <c r="F186" s="66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</row>
    <row r="187" spans="1:27" ht="12.75" customHeight="1" x14ac:dyDescent="0.2">
      <c r="A187" s="64"/>
      <c r="B187" s="65"/>
      <c r="C187" s="65"/>
      <c r="D187" s="65"/>
      <c r="E187" s="66"/>
      <c r="F187" s="66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</row>
    <row r="188" spans="1:27" ht="12.75" customHeight="1" x14ac:dyDescent="0.2">
      <c r="A188" s="64"/>
      <c r="B188" s="65"/>
      <c r="C188" s="65"/>
      <c r="D188" s="65"/>
      <c r="E188" s="66"/>
      <c r="F188" s="66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</row>
    <row r="189" spans="1:27" ht="12.75" customHeight="1" x14ac:dyDescent="0.2">
      <c r="A189" s="64"/>
      <c r="B189" s="65"/>
      <c r="C189" s="65"/>
      <c r="D189" s="65"/>
      <c r="E189" s="66"/>
      <c r="F189" s="66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</row>
    <row r="190" spans="1:27" ht="12.75" customHeight="1" x14ac:dyDescent="0.2">
      <c r="A190" s="64"/>
      <c r="B190" s="65"/>
      <c r="C190" s="65"/>
      <c r="D190" s="65"/>
      <c r="E190" s="66"/>
      <c r="F190" s="66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</row>
    <row r="191" spans="1:27" ht="12.75" customHeight="1" x14ac:dyDescent="0.2">
      <c r="A191" s="64"/>
      <c r="B191" s="65"/>
      <c r="C191" s="65"/>
      <c r="D191" s="65"/>
      <c r="E191" s="66"/>
      <c r="F191" s="66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</row>
    <row r="192" spans="1:27" ht="12.75" customHeight="1" x14ac:dyDescent="0.2">
      <c r="A192" s="64"/>
      <c r="B192" s="65"/>
      <c r="C192" s="65"/>
      <c r="D192" s="65"/>
      <c r="E192" s="66"/>
      <c r="F192" s="66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</row>
    <row r="193" spans="1:27" ht="12.75" customHeight="1" x14ac:dyDescent="0.2">
      <c r="A193" s="64"/>
      <c r="B193" s="65"/>
      <c r="C193" s="65"/>
      <c r="D193" s="65"/>
      <c r="E193" s="66"/>
      <c r="F193" s="66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</row>
    <row r="194" spans="1:27" ht="12.75" customHeight="1" x14ac:dyDescent="0.2">
      <c r="A194" s="64"/>
      <c r="B194" s="65"/>
      <c r="C194" s="65"/>
      <c r="D194" s="65"/>
      <c r="E194" s="66"/>
      <c r="F194" s="66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</row>
    <row r="195" spans="1:27" ht="12.75" customHeight="1" x14ac:dyDescent="0.2">
      <c r="A195" s="64"/>
      <c r="B195" s="65"/>
      <c r="C195" s="65"/>
      <c r="D195" s="65"/>
      <c r="E195" s="66"/>
      <c r="F195" s="66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</row>
    <row r="196" spans="1:27" ht="12.75" customHeight="1" x14ac:dyDescent="0.2">
      <c r="A196" s="64"/>
      <c r="B196" s="65"/>
      <c r="C196" s="65"/>
      <c r="D196" s="65"/>
      <c r="E196" s="66"/>
      <c r="F196" s="66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</row>
    <row r="197" spans="1:27" ht="12.75" customHeight="1" x14ac:dyDescent="0.2">
      <c r="A197" s="64"/>
      <c r="B197" s="65"/>
      <c r="C197" s="65"/>
      <c r="D197" s="65"/>
      <c r="E197" s="66"/>
      <c r="F197" s="66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</row>
    <row r="198" spans="1:27" ht="12.75" customHeight="1" x14ac:dyDescent="0.2">
      <c r="A198" s="64"/>
      <c r="B198" s="65"/>
      <c r="C198" s="65"/>
      <c r="D198" s="65"/>
      <c r="E198" s="66"/>
      <c r="F198" s="66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</row>
    <row r="199" spans="1:27" ht="12.75" customHeight="1" x14ac:dyDescent="0.2">
      <c r="A199" s="64"/>
      <c r="B199" s="65"/>
      <c r="C199" s="65"/>
      <c r="D199" s="65"/>
      <c r="E199" s="66"/>
      <c r="F199" s="66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</row>
    <row r="200" spans="1:27" ht="12.75" customHeight="1" x14ac:dyDescent="0.2">
      <c r="A200" s="64"/>
      <c r="B200" s="65"/>
      <c r="C200" s="65"/>
      <c r="D200" s="65"/>
      <c r="E200" s="66"/>
      <c r="F200" s="66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</row>
    <row r="201" spans="1:27" ht="12.75" customHeight="1" x14ac:dyDescent="0.2">
      <c r="A201" s="64"/>
      <c r="B201" s="65"/>
      <c r="C201" s="65"/>
      <c r="D201" s="65"/>
      <c r="E201" s="66"/>
      <c r="F201" s="66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</row>
    <row r="202" spans="1:27" ht="12.75" customHeight="1" x14ac:dyDescent="0.2">
      <c r="A202" s="64"/>
      <c r="B202" s="65"/>
      <c r="C202" s="65"/>
      <c r="D202" s="65"/>
      <c r="E202" s="66"/>
      <c r="F202" s="66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</row>
    <row r="203" spans="1:27" ht="12.75" customHeight="1" x14ac:dyDescent="0.2">
      <c r="A203" s="64"/>
      <c r="B203" s="65"/>
      <c r="C203" s="65"/>
      <c r="D203" s="65"/>
      <c r="E203" s="66"/>
      <c r="F203" s="66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</row>
    <row r="204" spans="1:27" ht="12.75" customHeight="1" x14ac:dyDescent="0.2">
      <c r="A204" s="64"/>
      <c r="B204" s="65"/>
      <c r="C204" s="65"/>
      <c r="D204" s="65"/>
      <c r="E204" s="66"/>
      <c r="F204" s="66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</row>
    <row r="205" spans="1:27" ht="12.75" customHeight="1" x14ac:dyDescent="0.2">
      <c r="A205" s="64"/>
      <c r="B205" s="65"/>
      <c r="C205" s="65"/>
      <c r="D205" s="65"/>
      <c r="E205" s="66"/>
      <c r="F205" s="66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</row>
    <row r="206" spans="1:27" ht="12.75" customHeight="1" x14ac:dyDescent="0.2">
      <c r="A206" s="64"/>
      <c r="B206" s="65"/>
      <c r="C206" s="65"/>
      <c r="D206" s="65"/>
      <c r="E206" s="66"/>
      <c r="F206" s="66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</row>
    <row r="207" spans="1:27" ht="12.75" customHeight="1" x14ac:dyDescent="0.2">
      <c r="A207" s="64"/>
      <c r="B207" s="65"/>
      <c r="C207" s="65"/>
      <c r="D207" s="65"/>
      <c r="E207" s="66"/>
      <c r="F207" s="66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</row>
    <row r="208" spans="1:27" ht="12.75" customHeight="1" x14ac:dyDescent="0.2">
      <c r="A208" s="64"/>
      <c r="B208" s="65"/>
      <c r="C208" s="65"/>
      <c r="D208" s="65"/>
      <c r="E208" s="66"/>
      <c r="F208" s="66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</row>
    <row r="209" spans="1:27" ht="12.75" customHeight="1" x14ac:dyDescent="0.2">
      <c r="A209" s="64"/>
      <c r="B209" s="65"/>
      <c r="C209" s="65"/>
      <c r="D209" s="65"/>
      <c r="E209" s="66"/>
      <c r="F209" s="66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</row>
    <row r="210" spans="1:27" ht="12.75" customHeight="1" x14ac:dyDescent="0.2">
      <c r="A210" s="64"/>
      <c r="B210" s="65"/>
      <c r="C210" s="65"/>
      <c r="D210" s="65"/>
      <c r="E210" s="66"/>
      <c r="F210" s="66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</row>
    <row r="211" spans="1:27" ht="12.75" customHeight="1" x14ac:dyDescent="0.2">
      <c r="A211" s="64"/>
      <c r="B211" s="65"/>
      <c r="C211" s="65"/>
      <c r="D211" s="65"/>
      <c r="E211" s="66"/>
      <c r="F211" s="66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</row>
    <row r="212" spans="1:27" ht="12.75" customHeight="1" x14ac:dyDescent="0.2">
      <c r="A212" s="64"/>
      <c r="B212" s="65"/>
      <c r="C212" s="65"/>
      <c r="D212" s="65"/>
      <c r="E212" s="66"/>
      <c r="F212" s="66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</row>
    <row r="213" spans="1:27" ht="12.75" customHeight="1" x14ac:dyDescent="0.2">
      <c r="A213" s="64"/>
      <c r="B213" s="65"/>
      <c r="C213" s="65"/>
      <c r="D213" s="65"/>
      <c r="E213" s="66"/>
      <c r="F213" s="66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</row>
    <row r="214" spans="1:27" ht="12.75" customHeight="1" x14ac:dyDescent="0.2">
      <c r="A214" s="64"/>
      <c r="B214" s="65"/>
      <c r="C214" s="65"/>
      <c r="D214" s="65"/>
      <c r="E214" s="66"/>
      <c r="F214" s="66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</row>
    <row r="215" spans="1:27" ht="12.75" customHeight="1" x14ac:dyDescent="0.2">
      <c r="A215" s="64"/>
      <c r="B215" s="65"/>
      <c r="C215" s="65"/>
      <c r="D215" s="65"/>
      <c r="E215" s="66"/>
      <c r="F215" s="66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</row>
    <row r="216" spans="1:27" ht="12.75" customHeight="1" x14ac:dyDescent="0.2">
      <c r="A216" s="64"/>
      <c r="B216" s="65"/>
      <c r="C216" s="65"/>
      <c r="D216" s="65"/>
      <c r="E216" s="66"/>
      <c r="F216" s="66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</row>
    <row r="217" spans="1:27" ht="12.75" customHeight="1" x14ac:dyDescent="0.2">
      <c r="A217" s="64"/>
      <c r="B217" s="65"/>
      <c r="C217" s="65"/>
      <c r="D217" s="65"/>
      <c r="E217" s="66"/>
      <c r="F217" s="66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</row>
    <row r="218" spans="1:27" ht="12.75" customHeight="1" x14ac:dyDescent="0.2">
      <c r="A218" s="64"/>
      <c r="B218" s="65"/>
      <c r="C218" s="65"/>
      <c r="D218" s="65"/>
      <c r="E218" s="66"/>
      <c r="F218" s="66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</row>
    <row r="219" spans="1:27" ht="12.75" customHeight="1" x14ac:dyDescent="0.2">
      <c r="A219" s="64"/>
      <c r="B219" s="65"/>
      <c r="C219" s="65"/>
      <c r="D219" s="65"/>
      <c r="E219" s="66"/>
      <c r="F219" s="66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</row>
    <row r="220" spans="1:27" ht="12.75" customHeight="1" x14ac:dyDescent="0.2">
      <c r="A220" s="64"/>
      <c r="B220" s="65"/>
      <c r="C220" s="65"/>
      <c r="D220" s="65"/>
      <c r="E220" s="66"/>
      <c r="F220" s="66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</row>
    <row r="221" spans="1:27" ht="12.75" customHeight="1" x14ac:dyDescent="0.2">
      <c r="A221" s="64"/>
      <c r="B221" s="65"/>
      <c r="C221" s="65"/>
      <c r="D221" s="65"/>
      <c r="E221" s="66"/>
      <c r="F221" s="66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</row>
    <row r="222" spans="1:27" ht="12.75" customHeight="1" x14ac:dyDescent="0.2">
      <c r="A222" s="64"/>
      <c r="B222" s="65"/>
      <c r="C222" s="65"/>
      <c r="D222" s="65"/>
      <c r="E222" s="66"/>
      <c r="F222" s="66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</row>
    <row r="223" spans="1:27" ht="12.75" customHeight="1" x14ac:dyDescent="0.2">
      <c r="A223" s="64"/>
      <c r="B223" s="65"/>
      <c r="C223" s="65"/>
      <c r="D223" s="65"/>
      <c r="E223" s="66"/>
      <c r="F223" s="66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</row>
    <row r="224" spans="1:27" ht="12.75" customHeight="1" x14ac:dyDescent="0.2">
      <c r="A224" s="64"/>
      <c r="B224" s="65"/>
      <c r="C224" s="65"/>
      <c r="D224" s="65"/>
      <c r="E224" s="66"/>
      <c r="F224" s="66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</row>
    <row r="225" spans="1:27" ht="12.75" customHeight="1" x14ac:dyDescent="0.2">
      <c r="A225" s="64"/>
      <c r="B225" s="65"/>
      <c r="C225" s="65"/>
      <c r="D225" s="65"/>
      <c r="E225" s="66"/>
      <c r="F225" s="66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</row>
    <row r="226" spans="1:27" ht="12.75" customHeight="1" x14ac:dyDescent="0.2">
      <c r="A226" s="64"/>
      <c r="B226" s="65"/>
      <c r="C226" s="65"/>
      <c r="D226" s="65"/>
      <c r="E226" s="66"/>
      <c r="F226" s="66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</row>
    <row r="227" spans="1:27" ht="12.75" customHeight="1" x14ac:dyDescent="0.2">
      <c r="A227" s="64"/>
      <c r="B227" s="65"/>
      <c r="C227" s="65"/>
      <c r="D227" s="65"/>
      <c r="E227" s="66"/>
      <c r="F227" s="66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</row>
    <row r="228" spans="1:27" ht="12.75" customHeight="1" x14ac:dyDescent="0.2">
      <c r="A228" s="64"/>
      <c r="B228" s="65"/>
      <c r="C228" s="65"/>
      <c r="D228" s="65"/>
      <c r="E228" s="66"/>
      <c r="F228" s="66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</row>
    <row r="229" spans="1:27" ht="12.75" customHeight="1" x14ac:dyDescent="0.2">
      <c r="A229" s="64"/>
      <c r="B229" s="65"/>
      <c r="C229" s="65"/>
      <c r="D229" s="65"/>
      <c r="E229" s="66"/>
      <c r="F229" s="66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</row>
    <row r="230" spans="1:27" ht="12.75" customHeight="1" x14ac:dyDescent="0.2">
      <c r="A230" s="64"/>
      <c r="B230" s="65"/>
      <c r="C230" s="65"/>
      <c r="D230" s="65"/>
      <c r="E230" s="66"/>
      <c r="F230" s="66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</row>
    <row r="231" spans="1:27" ht="12.75" customHeight="1" x14ac:dyDescent="0.2">
      <c r="A231" s="64"/>
      <c r="B231" s="65"/>
      <c r="C231" s="65"/>
      <c r="D231" s="65"/>
      <c r="E231" s="66"/>
      <c r="F231" s="66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</row>
    <row r="232" spans="1:27" ht="12.75" customHeight="1" x14ac:dyDescent="0.2">
      <c r="A232" s="64"/>
      <c r="B232" s="65"/>
      <c r="C232" s="65"/>
      <c r="D232" s="65"/>
      <c r="E232" s="66"/>
      <c r="F232" s="66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</row>
    <row r="233" spans="1:27" ht="12.75" customHeight="1" x14ac:dyDescent="0.2">
      <c r="A233" s="64"/>
      <c r="B233" s="65"/>
      <c r="C233" s="65"/>
      <c r="D233" s="65"/>
      <c r="E233" s="66"/>
      <c r="F233" s="66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</row>
    <row r="234" spans="1:27" ht="12.75" customHeight="1" x14ac:dyDescent="0.2">
      <c r="A234" s="64"/>
      <c r="B234" s="65"/>
      <c r="C234" s="65"/>
      <c r="D234" s="65"/>
      <c r="E234" s="66"/>
      <c r="F234" s="66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</row>
    <row r="235" spans="1:27" ht="12.75" customHeight="1" x14ac:dyDescent="0.2">
      <c r="A235" s="64"/>
      <c r="B235" s="65"/>
      <c r="C235" s="65"/>
      <c r="D235" s="65"/>
      <c r="E235" s="66"/>
      <c r="F235" s="66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</row>
    <row r="236" spans="1:27" ht="12.75" customHeight="1" x14ac:dyDescent="0.2">
      <c r="A236" s="64"/>
      <c r="B236" s="65"/>
      <c r="C236" s="65"/>
      <c r="D236" s="65"/>
      <c r="E236" s="66"/>
      <c r="F236" s="66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</row>
    <row r="237" spans="1:27" ht="12.75" customHeight="1" x14ac:dyDescent="0.2">
      <c r="A237" s="64"/>
      <c r="B237" s="65"/>
      <c r="C237" s="65"/>
      <c r="D237" s="65"/>
      <c r="E237" s="66"/>
      <c r="F237" s="66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</row>
    <row r="238" spans="1:27" ht="12.75" customHeight="1" x14ac:dyDescent="0.2">
      <c r="A238" s="64"/>
      <c r="B238" s="65"/>
      <c r="C238" s="65"/>
      <c r="D238" s="65"/>
      <c r="E238" s="66"/>
      <c r="F238" s="66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</row>
    <row r="239" spans="1:27" ht="12.75" customHeight="1" x14ac:dyDescent="0.2">
      <c r="A239" s="64"/>
      <c r="B239" s="65"/>
      <c r="C239" s="65"/>
      <c r="D239" s="65"/>
      <c r="E239" s="66"/>
      <c r="F239" s="66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</row>
    <row r="240" spans="1:27" ht="12.75" customHeight="1" x14ac:dyDescent="0.2">
      <c r="A240" s="64"/>
      <c r="B240" s="65"/>
      <c r="C240" s="65"/>
      <c r="D240" s="65"/>
      <c r="E240" s="66"/>
      <c r="F240" s="66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</row>
    <row r="241" spans="1:27" ht="12.75" customHeight="1" x14ac:dyDescent="0.2">
      <c r="A241" s="64"/>
      <c r="B241" s="65"/>
      <c r="C241" s="65"/>
      <c r="D241" s="65"/>
      <c r="E241" s="66"/>
      <c r="F241" s="66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</row>
    <row r="242" spans="1:27" ht="12.75" customHeight="1" x14ac:dyDescent="0.2">
      <c r="A242" s="64"/>
      <c r="B242" s="65"/>
      <c r="C242" s="65"/>
      <c r="D242" s="65"/>
      <c r="E242" s="66"/>
      <c r="F242" s="66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</row>
    <row r="243" spans="1:27" ht="15.75" customHeight="1" x14ac:dyDescent="0.2"/>
    <row r="244" spans="1:27" ht="15.75" customHeight="1" x14ac:dyDescent="0.2"/>
    <row r="245" spans="1:27" ht="15.75" customHeight="1" x14ac:dyDescent="0.2"/>
    <row r="246" spans="1:27" ht="15.75" customHeight="1" x14ac:dyDescent="0.2"/>
    <row r="247" spans="1:27" ht="15.75" customHeight="1" x14ac:dyDescent="0.2"/>
    <row r="248" spans="1:27" ht="15.75" customHeight="1" x14ac:dyDescent="0.2"/>
    <row r="249" spans="1:27" ht="15.75" customHeight="1" x14ac:dyDescent="0.2"/>
    <row r="250" spans="1:27" ht="15.75" customHeight="1" x14ac:dyDescent="0.2"/>
    <row r="251" spans="1:27" ht="15.75" customHeight="1" x14ac:dyDescent="0.2"/>
    <row r="252" spans="1:27" ht="15.75" customHeight="1" x14ac:dyDescent="0.2"/>
    <row r="253" spans="1:27" ht="15.75" customHeight="1" x14ac:dyDescent="0.2"/>
    <row r="254" spans="1:27" ht="15.75" customHeight="1" x14ac:dyDescent="0.2"/>
    <row r="255" spans="1:27" ht="15.75" customHeight="1" x14ac:dyDescent="0.2"/>
    <row r="256" spans="1:27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</sheetData>
  <mergeCells count="28">
    <mergeCell ref="A1:H1"/>
    <mergeCell ref="A2:H2"/>
    <mergeCell ref="A3:E3"/>
    <mergeCell ref="F3:H3"/>
    <mergeCell ref="A4:E4"/>
    <mergeCell ref="F4:H4"/>
    <mergeCell ref="A5:H5"/>
    <mergeCell ref="A31:D31"/>
    <mergeCell ref="A32:D32"/>
    <mergeCell ref="A21:D21"/>
    <mergeCell ref="A22:D22"/>
    <mergeCell ref="B34:C34"/>
    <mergeCell ref="D34:E34"/>
    <mergeCell ref="F34:G34"/>
    <mergeCell ref="D37:E37"/>
    <mergeCell ref="A38:E38"/>
    <mergeCell ref="F38:G38"/>
    <mergeCell ref="B39:C39"/>
    <mergeCell ref="D39:E39"/>
    <mergeCell ref="A41:F41"/>
    <mergeCell ref="A42:G42"/>
    <mergeCell ref="B35:C35"/>
    <mergeCell ref="D35:E35"/>
    <mergeCell ref="F35:G35"/>
    <mergeCell ref="A36:E36"/>
    <mergeCell ref="F36:G36"/>
    <mergeCell ref="B37:C37"/>
    <mergeCell ref="F37:G37"/>
  </mergeCells>
  <pageMargins left="0.7" right="0.7" top="0.75" bottom="0.75" header="0" footer="0"/>
  <pageSetup scale="76" fitToHeight="0" orientation="landscape" r:id="rId1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MANUT. PREDIAL</vt:lpstr>
      <vt:lpstr>RESUMO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Ísis</cp:lastModifiedBy>
  <cp:lastPrinted>2021-05-11T19:07:44Z</cp:lastPrinted>
  <dcterms:created xsi:type="dcterms:W3CDTF">2019-05-20T18:00:30Z</dcterms:created>
  <dcterms:modified xsi:type="dcterms:W3CDTF">2021-05-11T19:07:54Z</dcterms:modified>
</cp:coreProperties>
</file>